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8515" windowHeight="12315"/>
  </bookViews>
  <sheets>
    <sheet name="FARA MASINI " sheetId="2" r:id="rId1"/>
  </sheets>
  <definedNames>
    <definedName name="_xlnm.Print_Titles" localSheetId="0">'FARA MASINI '!$8:$10</definedName>
  </definedNames>
  <calcPr calcId="125725"/>
</workbook>
</file>

<file path=xl/calcChain.xml><?xml version="1.0" encoding="utf-8"?>
<calcChain xmlns="http://schemas.openxmlformats.org/spreadsheetml/2006/main">
  <c r="D15" i="2"/>
  <c r="D19" s="1"/>
  <c r="D18" s="1"/>
  <c r="M15"/>
  <c r="M12" s="1"/>
  <c r="D23"/>
  <c r="D22" s="1"/>
  <c r="M23"/>
  <c r="D141"/>
  <c r="M141"/>
  <c r="M22"/>
  <c r="E27"/>
  <c r="F27"/>
  <c r="G27"/>
  <c r="H27"/>
  <c r="I27"/>
  <c r="J27"/>
  <c r="K27"/>
  <c r="L27"/>
  <c r="M27"/>
  <c r="M26"/>
  <c r="M25" s="1"/>
  <c r="D26"/>
  <c r="D202"/>
  <c r="D201" s="1"/>
  <c r="D200" s="1"/>
  <c r="M204"/>
  <c r="D205"/>
  <c r="M154"/>
  <c r="M153" s="1"/>
  <c r="D154"/>
  <c r="D153" s="1"/>
  <c r="D157"/>
  <c r="D156" s="1"/>
  <c r="M157"/>
  <c r="M156" s="1"/>
  <c r="G297"/>
  <c r="F297"/>
  <c r="E297"/>
  <c r="I294"/>
  <c r="I293"/>
  <c r="I292"/>
  <c r="I291"/>
  <c r="I290"/>
  <c r="I289"/>
  <c r="I288"/>
  <c r="I287"/>
  <c r="I286"/>
  <c r="E286"/>
  <c r="M285"/>
  <c r="L285"/>
  <c r="K285"/>
  <c r="J285"/>
  <c r="H285"/>
  <c r="H284" s="1"/>
  <c r="G285"/>
  <c r="F285"/>
  <c r="E285"/>
  <c r="E284" s="1"/>
  <c r="D285"/>
  <c r="D284" s="1"/>
  <c r="M284"/>
  <c r="L284"/>
  <c r="K284"/>
  <c r="J284"/>
  <c r="G284"/>
  <c r="F284"/>
  <c r="I283"/>
  <c r="I282"/>
  <c r="I281"/>
  <c r="H281"/>
  <c r="H279" s="1"/>
  <c r="G281"/>
  <c r="F281"/>
  <c r="E281"/>
  <c r="I280"/>
  <c r="M279"/>
  <c r="M278" s="1"/>
  <c r="M277" s="1"/>
  <c r="M276" s="1"/>
  <c r="L279"/>
  <c r="L278" s="1"/>
  <c r="L277" s="1"/>
  <c r="L276" s="1"/>
  <c r="K279"/>
  <c r="J279"/>
  <c r="G279"/>
  <c r="F279"/>
  <c r="F278" s="1"/>
  <c r="F277" s="1"/>
  <c r="F276" s="1"/>
  <c r="E279"/>
  <c r="D279"/>
  <c r="K278"/>
  <c r="K277" s="1"/>
  <c r="K276" s="1"/>
  <c r="J278"/>
  <c r="J277" s="1"/>
  <c r="J276" s="1"/>
  <c r="G278"/>
  <c r="G277" s="1"/>
  <c r="G276" s="1"/>
  <c r="E278"/>
  <c r="D278"/>
  <c r="D277" s="1"/>
  <c r="D276" s="1"/>
  <c r="I275"/>
  <c r="M274"/>
  <c r="L274"/>
  <c r="K274"/>
  <c r="J274"/>
  <c r="H274"/>
  <c r="G274"/>
  <c r="F274"/>
  <c r="E274"/>
  <c r="I274" s="1"/>
  <c r="D274"/>
  <c r="I273"/>
  <c r="I272"/>
  <c r="M271"/>
  <c r="M270" s="1"/>
  <c r="M269" s="1"/>
  <c r="M268" s="1"/>
  <c r="L271"/>
  <c r="L270" s="1"/>
  <c r="L269" s="1"/>
  <c r="L268" s="1"/>
  <c r="K271"/>
  <c r="K270" s="1"/>
  <c r="K269" s="1"/>
  <c r="K268" s="1"/>
  <c r="J271"/>
  <c r="H271"/>
  <c r="G271"/>
  <c r="F271"/>
  <c r="F270" s="1"/>
  <c r="F269" s="1"/>
  <c r="F268" s="1"/>
  <c r="E271"/>
  <c r="E270" s="1"/>
  <c r="D271"/>
  <c r="J270"/>
  <c r="J269" s="1"/>
  <c r="J268" s="1"/>
  <c r="H270"/>
  <c r="G270"/>
  <c r="D270"/>
  <c r="D269" s="1"/>
  <c r="D268" s="1"/>
  <c r="H269"/>
  <c r="H268" s="1"/>
  <c r="G269"/>
  <c r="G268" s="1"/>
  <c r="I267"/>
  <c r="M266"/>
  <c r="L266"/>
  <c r="K266"/>
  <c r="J266"/>
  <c r="H266"/>
  <c r="G266"/>
  <c r="F266"/>
  <c r="E266"/>
  <c r="I266" s="1"/>
  <c r="D266"/>
  <c r="I265"/>
  <c r="I264"/>
  <c r="M263"/>
  <c r="L263"/>
  <c r="K263"/>
  <c r="K262" s="1"/>
  <c r="K261" s="1"/>
  <c r="K260" s="1"/>
  <c r="J263"/>
  <c r="J262" s="1"/>
  <c r="J261" s="1"/>
  <c r="J260" s="1"/>
  <c r="H263"/>
  <c r="G263"/>
  <c r="G262" s="1"/>
  <c r="G261" s="1"/>
  <c r="G260" s="1"/>
  <c r="F263"/>
  <c r="F262" s="1"/>
  <c r="F261" s="1"/>
  <c r="F260" s="1"/>
  <c r="E263"/>
  <c r="E262" s="1"/>
  <c r="D263"/>
  <c r="D262" s="1"/>
  <c r="D261" s="1"/>
  <c r="D260" s="1"/>
  <c r="M262"/>
  <c r="L262"/>
  <c r="H262"/>
  <c r="H261" s="1"/>
  <c r="H260" s="1"/>
  <c r="M261"/>
  <c r="M260" s="1"/>
  <c r="L261"/>
  <c r="L260" s="1"/>
  <c r="I259"/>
  <c r="M258"/>
  <c r="L258"/>
  <c r="K258"/>
  <c r="J258"/>
  <c r="I258"/>
  <c r="H258"/>
  <c r="G258"/>
  <c r="F258"/>
  <c r="E258"/>
  <c r="D258"/>
  <c r="I257"/>
  <c r="I256"/>
  <c r="M255"/>
  <c r="L255"/>
  <c r="L254" s="1"/>
  <c r="L253" s="1"/>
  <c r="L252" s="1"/>
  <c r="K255"/>
  <c r="K254" s="1"/>
  <c r="K253" s="1"/>
  <c r="K252" s="1"/>
  <c r="J255"/>
  <c r="J254" s="1"/>
  <c r="J253" s="1"/>
  <c r="J252" s="1"/>
  <c r="I255"/>
  <c r="H255"/>
  <c r="G255"/>
  <c r="F255"/>
  <c r="E255"/>
  <c r="D255"/>
  <c r="D254" s="1"/>
  <c r="D253" s="1"/>
  <c r="D252" s="1"/>
  <c r="M254"/>
  <c r="M253" s="1"/>
  <c r="M252" s="1"/>
  <c r="H254"/>
  <c r="H253" s="1"/>
  <c r="H252" s="1"/>
  <c r="G254"/>
  <c r="I254" s="1"/>
  <c r="F254"/>
  <c r="E254"/>
  <c r="F253"/>
  <c r="F252" s="1"/>
  <c r="E253"/>
  <c r="E252" s="1"/>
  <c r="I251"/>
  <c r="M250"/>
  <c r="L250"/>
  <c r="K250"/>
  <c r="J250"/>
  <c r="I250"/>
  <c r="D250"/>
  <c r="I249"/>
  <c r="I248"/>
  <c r="I247"/>
  <c r="M246"/>
  <c r="M245" s="1"/>
  <c r="M244" s="1"/>
  <c r="M243" s="1"/>
  <c r="L246"/>
  <c r="L245" s="1"/>
  <c r="L244" s="1"/>
  <c r="L243" s="1"/>
  <c r="K246"/>
  <c r="K245" s="1"/>
  <c r="K244" s="1"/>
  <c r="K243" s="1"/>
  <c r="J246"/>
  <c r="H246"/>
  <c r="G246"/>
  <c r="F246"/>
  <c r="F245" s="1"/>
  <c r="F244" s="1"/>
  <c r="F243" s="1"/>
  <c r="E246"/>
  <c r="E245" s="1"/>
  <c r="D246"/>
  <c r="J245"/>
  <c r="J244" s="1"/>
  <c r="J243" s="1"/>
  <c r="H245"/>
  <c r="G245"/>
  <c r="D245"/>
  <c r="D244" s="1"/>
  <c r="D243" s="1"/>
  <c r="H244"/>
  <c r="H243" s="1"/>
  <c r="G244"/>
  <c r="G243" s="1"/>
  <c r="I242"/>
  <c r="M241"/>
  <c r="L241"/>
  <c r="K241"/>
  <c r="J241"/>
  <c r="H241"/>
  <c r="G241"/>
  <c r="F241"/>
  <c r="E241"/>
  <c r="I241" s="1"/>
  <c r="D241"/>
  <c r="I240"/>
  <c r="I239"/>
  <c r="I238"/>
  <c r="M237"/>
  <c r="L237"/>
  <c r="L236" s="1"/>
  <c r="L235" s="1"/>
  <c r="L234" s="1"/>
  <c r="K237"/>
  <c r="K236" s="1"/>
  <c r="K235" s="1"/>
  <c r="K234" s="1"/>
  <c r="J237"/>
  <c r="H237"/>
  <c r="H236" s="1"/>
  <c r="H235" s="1"/>
  <c r="H234" s="1"/>
  <c r="G237"/>
  <c r="G236" s="1"/>
  <c r="G235" s="1"/>
  <c r="G234" s="1"/>
  <c r="F237"/>
  <c r="F236" s="1"/>
  <c r="F235" s="1"/>
  <c r="F234" s="1"/>
  <c r="E237"/>
  <c r="E236" s="1"/>
  <c r="D237"/>
  <c r="M236"/>
  <c r="J236"/>
  <c r="J235" s="1"/>
  <c r="J234" s="1"/>
  <c r="D236"/>
  <c r="D235" s="1"/>
  <c r="D234" s="1"/>
  <c r="M235"/>
  <c r="M234" s="1"/>
  <c r="I233"/>
  <c r="M232"/>
  <c r="H232"/>
  <c r="G232"/>
  <c r="I232" s="1"/>
  <c r="F232"/>
  <c r="E232"/>
  <c r="D232"/>
  <c r="I231"/>
  <c r="I230"/>
  <c r="M229"/>
  <c r="M228" s="1"/>
  <c r="M227" s="1"/>
  <c r="M226" s="1"/>
  <c r="M225" s="1"/>
  <c r="L229"/>
  <c r="K229"/>
  <c r="J229"/>
  <c r="J228" s="1"/>
  <c r="J227" s="1"/>
  <c r="J226" s="1"/>
  <c r="J225" s="1"/>
  <c r="H229"/>
  <c r="H228" s="1"/>
  <c r="H227" s="1"/>
  <c r="H226" s="1"/>
  <c r="G229"/>
  <c r="I229" s="1"/>
  <c r="F229"/>
  <c r="E229"/>
  <c r="D229"/>
  <c r="L228"/>
  <c r="L227" s="1"/>
  <c r="L226" s="1"/>
  <c r="K228"/>
  <c r="K227" s="1"/>
  <c r="K226" s="1"/>
  <c r="F228"/>
  <c r="F227" s="1"/>
  <c r="F226" s="1"/>
  <c r="E228"/>
  <c r="E227" s="1"/>
  <c r="D228"/>
  <c r="D227"/>
  <c r="D226" s="1"/>
  <c r="I224"/>
  <c r="M223"/>
  <c r="L223"/>
  <c r="K223"/>
  <c r="J223"/>
  <c r="H223"/>
  <c r="G223"/>
  <c r="F223"/>
  <c r="E223"/>
  <c r="I223" s="1"/>
  <c r="D223"/>
  <c r="I222"/>
  <c r="I221"/>
  <c r="M220"/>
  <c r="M219" s="1"/>
  <c r="M218" s="1"/>
  <c r="L220"/>
  <c r="L219" s="1"/>
  <c r="L218" s="1"/>
  <c r="K220"/>
  <c r="K219" s="1"/>
  <c r="K218" s="1"/>
  <c r="J220"/>
  <c r="J219" s="1"/>
  <c r="J218" s="1"/>
  <c r="H220"/>
  <c r="G220"/>
  <c r="F220"/>
  <c r="E220"/>
  <c r="E219" s="1"/>
  <c r="D220"/>
  <c r="D219" s="1"/>
  <c r="D218" s="1"/>
  <c r="H219"/>
  <c r="H218" s="1"/>
  <c r="G219"/>
  <c r="F219"/>
  <c r="G218"/>
  <c r="F218"/>
  <c r="I217"/>
  <c r="M216"/>
  <c r="L216"/>
  <c r="K216"/>
  <c r="J216"/>
  <c r="H216"/>
  <c r="G216"/>
  <c r="F216"/>
  <c r="E216"/>
  <c r="I216" s="1"/>
  <c r="D216"/>
  <c r="I215"/>
  <c r="I214"/>
  <c r="M213"/>
  <c r="L213"/>
  <c r="L212" s="1"/>
  <c r="L211" s="1"/>
  <c r="K213"/>
  <c r="K212" s="1"/>
  <c r="K211" s="1"/>
  <c r="J213"/>
  <c r="H213"/>
  <c r="H212" s="1"/>
  <c r="H211" s="1"/>
  <c r="G213"/>
  <c r="G212" s="1"/>
  <c r="G211" s="1"/>
  <c r="F213"/>
  <c r="F212" s="1"/>
  <c r="F211" s="1"/>
  <c r="E213"/>
  <c r="E212" s="1"/>
  <c r="D213"/>
  <c r="M212"/>
  <c r="J212"/>
  <c r="J211" s="1"/>
  <c r="D212"/>
  <c r="D211" s="1"/>
  <c r="M211"/>
  <c r="I210"/>
  <c r="I209"/>
  <c r="M208"/>
  <c r="M207" s="1"/>
  <c r="M206" s="1"/>
  <c r="I208"/>
  <c r="D208"/>
  <c r="I207"/>
  <c r="D207"/>
  <c r="D206" s="1"/>
  <c r="I206"/>
  <c r="I205"/>
  <c r="D204"/>
  <c r="L204"/>
  <c r="K204"/>
  <c r="J204"/>
  <c r="H204"/>
  <c r="G204"/>
  <c r="F204"/>
  <c r="E204"/>
  <c r="I204" s="1"/>
  <c r="H203"/>
  <c r="H201" s="1"/>
  <c r="H200" s="1"/>
  <c r="H199" s="1"/>
  <c r="G203"/>
  <c r="I203" s="1"/>
  <c r="K202"/>
  <c r="I202"/>
  <c r="M201"/>
  <c r="M200" s="1"/>
  <c r="L201"/>
  <c r="L200" s="1"/>
  <c r="L199" s="1"/>
  <c r="K201"/>
  <c r="J201"/>
  <c r="G201"/>
  <c r="F201"/>
  <c r="F200" s="1"/>
  <c r="F199" s="1"/>
  <c r="E201"/>
  <c r="K200"/>
  <c r="K199" s="1"/>
  <c r="J200"/>
  <c r="J199" s="1"/>
  <c r="E200"/>
  <c r="E199" s="1"/>
  <c r="M197"/>
  <c r="L197"/>
  <c r="K197"/>
  <c r="J197"/>
  <c r="H197"/>
  <c r="G197"/>
  <c r="F197"/>
  <c r="E197"/>
  <c r="D197"/>
  <c r="I196"/>
  <c r="M194"/>
  <c r="M193" s="1"/>
  <c r="L194"/>
  <c r="L193" s="1"/>
  <c r="K194"/>
  <c r="K193" s="1"/>
  <c r="K192" s="1"/>
  <c r="J194"/>
  <c r="J193" s="1"/>
  <c r="H194"/>
  <c r="H193" s="1"/>
  <c r="H192" s="1"/>
  <c r="G194"/>
  <c r="G193" s="1"/>
  <c r="F194"/>
  <c r="E194"/>
  <c r="D194"/>
  <c r="D193" s="1"/>
  <c r="D192" s="1"/>
  <c r="F193"/>
  <c r="E193"/>
  <c r="E192" s="1"/>
  <c r="I191"/>
  <c r="M190"/>
  <c r="L190"/>
  <c r="K190"/>
  <c r="J190"/>
  <c r="I190"/>
  <c r="H190"/>
  <c r="G190"/>
  <c r="F190"/>
  <c r="E190"/>
  <c r="D190"/>
  <c r="I189"/>
  <c r="I188"/>
  <c r="M187"/>
  <c r="L187"/>
  <c r="K187"/>
  <c r="K186" s="1"/>
  <c r="K185" s="1"/>
  <c r="J187"/>
  <c r="J186" s="1"/>
  <c r="J185" s="1"/>
  <c r="I187"/>
  <c r="H187"/>
  <c r="H186" s="1"/>
  <c r="H185" s="1"/>
  <c r="G187"/>
  <c r="F187"/>
  <c r="E187"/>
  <c r="D187"/>
  <c r="M186"/>
  <c r="M185" s="1"/>
  <c r="L186"/>
  <c r="L185" s="1"/>
  <c r="G186"/>
  <c r="F186"/>
  <c r="F185" s="1"/>
  <c r="E186"/>
  <c r="D186"/>
  <c r="E185"/>
  <c r="D185"/>
  <c r="M183"/>
  <c r="L183"/>
  <c r="K183"/>
  <c r="J183"/>
  <c r="H183"/>
  <c r="G183"/>
  <c r="F183"/>
  <c r="E183"/>
  <c r="D183"/>
  <c r="I182"/>
  <c r="M180"/>
  <c r="L180"/>
  <c r="K180"/>
  <c r="K179" s="1"/>
  <c r="K178" s="1"/>
  <c r="J180"/>
  <c r="J179" s="1"/>
  <c r="J178" s="1"/>
  <c r="H180"/>
  <c r="H179" s="1"/>
  <c r="G180"/>
  <c r="G179" s="1"/>
  <c r="F180"/>
  <c r="F179" s="1"/>
  <c r="F178" s="1"/>
  <c r="E180"/>
  <c r="E179" s="1"/>
  <c r="D180"/>
  <c r="D179" s="1"/>
  <c r="D178" s="1"/>
  <c r="M179"/>
  <c r="M178" s="1"/>
  <c r="L179"/>
  <c r="L178" s="1"/>
  <c r="M176"/>
  <c r="L176"/>
  <c r="K176"/>
  <c r="J176"/>
  <c r="H176"/>
  <c r="G176"/>
  <c r="F176"/>
  <c r="E176"/>
  <c r="D176"/>
  <c r="I175"/>
  <c r="H173"/>
  <c r="H172" s="1"/>
  <c r="M173"/>
  <c r="M172" s="1"/>
  <c r="M171" s="1"/>
  <c r="L173"/>
  <c r="L172" s="1"/>
  <c r="L171" s="1"/>
  <c r="K173"/>
  <c r="K172" s="1"/>
  <c r="K171" s="1"/>
  <c r="J173"/>
  <c r="J172" s="1"/>
  <c r="G173"/>
  <c r="G172" s="1"/>
  <c r="G171" s="1"/>
  <c r="F173"/>
  <c r="F172" s="1"/>
  <c r="F171" s="1"/>
  <c r="E173"/>
  <c r="D173"/>
  <c r="E172"/>
  <c r="D172"/>
  <c r="I170"/>
  <c r="M169"/>
  <c r="L169"/>
  <c r="K169"/>
  <c r="J169"/>
  <c r="H169"/>
  <c r="G169"/>
  <c r="I169" s="1"/>
  <c r="F169"/>
  <c r="E169"/>
  <c r="D169"/>
  <c r="I168"/>
  <c r="L167"/>
  <c r="L166" s="1"/>
  <c r="L165" s="1"/>
  <c r="L164" s="1"/>
  <c r="I167"/>
  <c r="M166"/>
  <c r="K166"/>
  <c r="K165" s="1"/>
  <c r="K164" s="1"/>
  <c r="J166"/>
  <c r="J165" s="1"/>
  <c r="J164" s="1"/>
  <c r="I166"/>
  <c r="H166"/>
  <c r="H165" s="1"/>
  <c r="H164" s="1"/>
  <c r="G166"/>
  <c r="F166"/>
  <c r="E166"/>
  <c r="D166"/>
  <c r="M165"/>
  <c r="M164" s="1"/>
  <c r="G165"/>
  <c r="F165"/>
  <c r="F164" s="1"/>
  <c r="E165"/>
  <c r="D165"/>
  <c r="E164"/>
  <c r="D164"/>
  <c r="I162"/>
  <c r="I161"/>
  <c r="M160"/>
  <c r="L160"/>
  <c r="K160"/>
  <c r="J160"/>
  <c r="H160"/>
  <c r="H158" s="1"/>
  <c r="G160"/>
  <c r="F160"/>
  <c r="E160"/>
  <c r="E158" s="1"/>
  <c r="D160"/>
  <c r="I159"/>
  <c r="M158"/>
  <c r="L158"/>
  <c r="K158"/>
  <c r="J158"/>
  <c r="G158"/>
  <c r="F158"/>
  <c r="D158"/>
  <c r="L155"/>
  <c r="K155"/>
  <c r="J155"/>
  <c r="I155"/>
  <c r="L154"/>
  <c r="K154"/>
  <c r="J154"/>
  <c r="E154"/>
  <c r="I154" s="1"/>
  <c r="L153"/>
  <c r="K153"/>
  <c r="J153"/>
  <c r="H153"/>
  <c r="H152" s="1"/>
  <c r="G153"/>
  <c r="F153"/>
  <c r="E153"/>
  <c r="E152" s="1"/>
  <c r="L152"/>
  <c r="K152"/>
  <c r="J152"/>
  <c r="G152"/>
  <c r="F152"/>
  <c r="I150"/>
  <c r="I149"/>
  <c r="M148"/>
  <c r="L148"/>
  <c r="K148"/>
  <c r="J148"/>
  <c r="J142" s="1"/>
  <c r="I148"/>
  <c r="D148"/>
  <c r="I147"/>
  <c r="I146"/>
  <c r="I145"/>
  <c r="M144"/>
  <c r="M143" s="1"/>
  <c r="M142" s="1"/>
  <c r="L144"/>
  <c r="K144"/>
  <c r="J144"/>
  <c r="H144"/>
  <c r="G144"/>
  <c r="I144" s="1"/>
  <c r="F144"/>
  <c r="E144"/>
  <c r="D144"/>
  <c r="L143"/>
  <c r="L142" s="1"/>
  <c r="K143"/>
  <c r="K142" s="1"/>
  <c r="J143"/>
  <c r="H143"/>
  <c r="H142" s="1"/>
  <c r="G143"/>
  <c r="G142" s="1"/>
  <c r="F143"/>
  <c r="F142" s="1"/>
  <c r="E143"/>
  <c r="E142" s="1"/>
  <c r="D143"/>
  <c r="D142"/>
  <c r="M140"/>
  <c r="M135" s="1"/>
  <c r="I141"/>
  <c r="L140"/>
  <c r="K140"/>
  <c r="K135" s="1"/>
  <c r="J140"/>
  <c r="J135" s="1"/>
  <c r="H140"/>
  <c r="G140"/>
  <c r="G135" s="1"/>
  <c r="F140"/>
  <c r="E140"/>
  <c r="I140" s="1"/>
  <c r="D140"/>
  <c r="I139"/>
  <c r="I138"/>
  <c r="M137"/>
  <c r="L137"/>
  <c r="K137"/>
  <c r="J137"/>
  <c r="H137"/>
  <c r="G137"/>
  <c r="F137"/>
  <c r="E137"/>
  <c r="I137" s="1"/>
  <c r="D137"/>
  <c r="D136" s="1"/>
  <c r="M136"/>
  <c r="L136"/>
  <c r="K136"/>
  <c r="J136"/>
  <c r="H136"/>
  <c r="H135" s="1"/>
  <c r="G136"/>
  <c r="F136"/>
  <c r="E136"/>
  <c r="E135" s="1"/>
  <c r="L135"/>
  <c r="F135"/>
  <c r="I134"/>
  <c r="M133"/>
  <c r="L133"/>
  <c r="K133"/>
  <c r="J133"/>
  <c r="I133"/>
  <c r="D133"/>
  <c r="I132"/>
  <c r="I131"/>
  <c r="M130"/>
  <c r="M129" s="1"/>
  <c r="M128" s="1"/>
  <c r="L130"/>
  <c r="K130"/>
  <c r="J130"/>
  <c r="H130"/>
  <c r="G130"/>
  <c r="I130" s="1"/>
  <c r="F130"/>
  <c r="E130"/>
  <c r="D130"/>
  <c r="L129"/>
  <c r="L128" s="1"/>
  <c r="K129"/>
  <c r="K128" s="1"/>
  <c r="J129"/>
  <c r="H129"/>
  <c r="H128" s="1"/>
  <c r="G129"/>
  <c r="G128" s="1"/>
  <c r="F129"/>
  <c r="F128" s="1"/>
  <c r="E129"/>
  <c r="E128" s="1"/>
  <c r="D129"/>
  <c r="J128"/>
  <c r="D128"/>
  <c r="I127"/>
  <c r="M126"/>
  <c r="L126"/>
  <c r="K126"/>
  <c r="J126"/>
  <c r="I126"/>
  <c r="D126"/>
  <c r="I125"/>
  <c r="L124"/>
  <c r="K124"/>
  <c r="K123" s="1"/>
  <c r="J124"/>
  <c r="J123" s="1"/>
  <c r="I124"/>
  <c r="M123"/>
  <c r="M122" s="1"/>
  <c r="M121" s="1"/>
  <c r="L123"/>
  <c r="H123"/>
  <c r="G123"/>
  <c r="F123"/>
  <c r="E123"/>
  <c r="I123" s="1"/>
  <c r="D123"/>
  <c r="D122" s="1"/>
  <c r="D121" s="1"/>
  <c r="L122"/>
  <c r="L121" s="1"/>
  <c r="K122"/>
  <c r="K121" s="1"/>
  <c r="J122"/>
  <c r="H122"/>
  <c r="G122"/>
  <c r="F122"/>
  <c r="F121" s="1"/>
  <c r="E122"/>
  <c r="E121" s="1"/>
  <c r="I121" s="1"/>
  <c r="J121"/>
  <c r="H121"/>
  <c r="G121"/>
  <c r="I120"/>
  <c r="I119"/>
  <c r="M118"/>
  <c r="L118"/>
  <c r="L113" s="1"/>
  <c r="K118"/>
  <c r="J118"/>
  <c r="I118"/>
  <c r="H118"/>
  <c r="G118"/>
  <c r="F118"/>
  <c r="E118"/>
  <c r="D118"/>
  <c r="I117"/>
  <c r="I116"/>
  <c r="F116"/>
  <c r="F115" s="1"/>
  <c r="M115"/>
  <c r="M114" s="1"/>
  <c r="M113" s="1"/>
  <c r="L115"/>
  <c r="K115"/>
  <c r="J115"/>
  <c r="H115"/>
  <c r="G115"/>
  <c r="E115"/>
  <c r="D115"/>
  <c r="D114" s="1"/>
  <c r="D113" s="1"/>
  <c r="L114"/>
  <c r="K114"/>
  <c r="K113" s="1"/>
  <c r="J114"/>
  <c r="J113" s="1"/>
  <c r="I114"/>
  <c r="H114"/>
  <c r="H113" s="1"/>
  <c r="G114"/>
  <c r="F114"/>
  <c r="E114"/>
  <c r="G113"/>
  <c r="I113" s="1"/>
  <c r="F113"/>
  <c r="E113"/>
  <c r="I112"/>
  <c r="M111"/>
  <c r="L111"/>
  <c r="K111"/>
  <c r="J111"/>
  <c r="I111"/>
  <c r="D111"/>
  <c r="I110"/>
  <c r="I109"/>
  <c r="M108"/>
  <c r="M107" s="1"/>
  <c r="M106" s="1"/>
  <c r="L108"/>
  <c r="K108"/>
  <c r="J108"/>
  <c r="H108"/>
  <c r="G108"/>
  <c r="F108"/>
  <c r="E108"/>
  <c r="I108" s="1"/>
  <c r="D108"/>
  <c r="D107" s="1"/>
  <c r="D106" s="1"/>
  <c r="L107"/>
  <c r="L106" s="1"/>
  <c r="K107"/>
  <c r="K106" s="1"/>
  <c r="J107"/>
  <c r="H107"/>
  <c r="G107"/>
  <c r="F107"/>
  <c r="F106" s="1"/>
  <c r="E107"/>
  <c r="E106" s="1"/>
  <c r="I106" s="1"/>
  <c r="J106"/>
  <c r="H106"/>
  <c r="G106"/>
  <c r="I105"/>
  <c r="I104"/>
  <c r="M103"/>
  <c r="L103"/>
  <c r="L98" s="1"/>
  <c r="L97" s="1"/>
  <c r="K103"/>
  <c r="J103"/>
  <c r="I103"/>
  <c r="H103"/>
  <c r="G103"/>
  <c r="F103"/>
  <c r="E103"/>
  <c r="D103"/>
  <c r="I102"/>
  <c r="I101"/>
  <c r="M100"/>
  <c r="L100"/>
  <c r="K100"/>
  <c r="J100"/>
  <c r="I100"/>
  <c r="H100"/>
  <c r="G100"/>
  <c r="F100"/>
  <c r="E100"/>
  <c r="D100"/>
  <c r="D99" s="1"/>
  <c r="D98" s="1"/>
  <c r="M99"/>
  <c r="M98" s="1"/>
  <c r="L99"/>
  <c r="K99"/>
  <c r="J99"/>
  <c r="J98" s="1"/>
  <c r="J97" s="1"/>
  <c r="H99"/>
  <c r="H98" s="1"/>
  <c r="H97" s="1"/>
  <c r="G99"/>
  <c r="I99" s="1"/>
  <c r="F99"/>
  <c r="E99"/>
  <c r="K98"/>
  <c r="F98"/>
  <c r="E98"/>
  <c r="I96"/>
  <c r="G96"/>
  <c r="G94" s="1"/>
  <c r="G93" s="1"/>
  <c r="G92" s="1"/>
  <c r="G91" s="1"/>
  <c r="H95"/>
  <c r="G95"/>
  <c r="F95"/>
  <c r="F94" s="1"/>
  <c r="F93" s="1"/>
  <c r="F92" s="1"/>
  <c r="F91" s="1"/>
  <c r="E95"/>
  <c r="I95" s="1"/>
  <c r="M94"/>
  <c r="M93" s="1"/>
  <c r="M92" s="1"/>
  <c r="M91" s="1"/>
  <c r="L94"/>
  <c r="K94"/>
  <c r="K93" s="1"/>
  <c r="K92" s="1"/>
  <c r="K91" s="1"/>
  <c r="J94"/>
  <c r="J93" s="1"/>
  <c r="J92" s="1"/>
  <c r="J91" s="1"/>
  <c r="H94"/>
  <c r="H93" s="1"/>
  <c r="H92" s="1"/>
  <c r="H91" s="1"/>
  <c r="D94"/>
  <c r="L93"/>
  <c r="L92" s="1"/>
  <c r="L91" s="1"/>
  <c r="D93"/>
  <c r="D92" s="1"/>
  <c r="D91" s="1"/>
  <c r="I90"/>
  <c r="I89"/>
  <c r="H89"/>
  <c r="H88" s="1"/>
  <c r="H87" s="1"/>
  <c r="H86" s="1"/>
  <c r="H85" s="1"/>
  <c r="E89"/>
  <c r="M88"/>
  <c r="L88"/>
  <c r="K88"/>
  <c r="K87" s="1"/>
  <c r="K86" s="1"/>
  <c r="K85" s="1"/>
  <c r="J88"/>
  <c r="J87" s="1"/>
  <c r="J86" s="1"/>
  <c r="J85" s="1"/>
  <c r="G88"/>
  <c r="G87" s="1"/>
  <c r="G86" s="1"/>
  <c r="G85" s="1"/>
  <c r="F88"/>
  <c r="F87" s="1"/>
  <c r="F86" s="1"/>
  <c r="F85" s="1"/>
  <c r="E88"/>
  <c r="E87" s="1"/>
  <c r="D88"/>
  <c r="D87" s="1"/>
  <c r="D86" s="1"/>
  <c r="D85" s="1"/>
  <c r="M87"/>
  <c r="L87"/>
  <c r="M86"/>
  <c r="M85" s="1"/>
  <c r="L86"/>
  <c r="L85" s="1"/>
  <c r="H84"/>
  <c r="G84"/>
  <c r="G82" s="1"/>
  <c r="F84"/>
  <c r="E84"/>
  <c r="E82" s="1"/>
  <c r="I83"/>
  <c r="G83"/>
  <c r="F83"/>
  <c r="E83"/>
  <c r="M82"/>
  <c r="L82"/>
  <c r="L81" s="1"/>
  <c r="L80" s="1"/>
  <c r="L79" s="1"/>
  <c r="K82"/>
  <c r="K81" s="1"/>
  <c r="K80" s="1"/>
  <c r="K79" s="1"/>
  <c r="J82"/>
  <c r="H82"/>
  <c r="H81" s="1"/>
  <c r="H80" s="1"/>
  <c r="H79" s="1"/>
  <c r="F82"/>
  <c r="F81" s="1"/>
  <c r="F80" s="1"/>
  <c r="F79" s="1"/>
  <c r="D82"/>
  <c r="M81"/>
  <c r="J81"/>
  <c r="J80" s="1"/>
  <c r="J79" s="1"/>
  <c r="D81"/>
  <c r="D80" s="1"/>
  <c r="D79" s="1"/>
  <c r="M80"/>
  <c r="M79" s="1"/>
  <c r="H78"/>
  <c r="G78"/>
  <c r="F78"/>
  <c r="F76" s="1"/>
  <c r="E78"/>
  <c r="I78" s="1"/>
  <c r="H77"/>
  <c r="G77"/>
  <c r="F77"/>
  <c r="E77"/>
  <c r="E76" s="1"/>
  <c r="M76"/>
  <c r="M75" s="1"/>
  <c r="M74" s="1"/>
  <c r="M73" s="1"/>
  <c r="L76"/>
  <c r="K76"/>
  <c r="J76"/>
  <c r="J66" s="1"/>
  <c r="H76"/>
  <c r="G76"/>
  <c r="G75" s="1"/>
  <c r="D76"/>
  <c r="L75"/>
  <c r="L74" s="1"/>
  <c r="L73" s="1"/>
  <c r="K75"/>
  <c r="K74" s="1"/>
  <c r="K73" s="1"/>
  <c r="D75"/>
  <c r="D74"/>
  <c r="D73" s="1"/>
  <c r="I72"/>
  <c r="I71"/>
  <c r="E71"/>
  <c r="M70"/>
  <c r="L70"/>
  <c r="K70"/>
  <c r="J70"/>
  <c r="H70"/>
  <c r="H69" s="1"/>
  <c r="G70"/>
  <c r="F70"/>
  <c r="E70"/>
  <c r="D70"/>
  <c r="D66" s="1"/>
  <c r="M69"/>
  <c r="L69"/>
  <c r="K69"/>
  <c r="J69"/>
  <c r="G69"/>
  <c r="G68" s="1"/>
  <c r="F69"/>
  <c r="F68" s="1"/>
  <c r="K68"/>
  <c r="J68"/>
  <c r="L66"/>
  <c r="I62"/>
  <c r="M61"/>
  <c r="M60" s="1"/>
  <c r="I61"/>
  <c r="D61"/>
  <c r="D60" s="1"/>
  <c r="L60"/>
  <c r="K60"/>
  <c r="J60"/>
  <c r="H60"/>
  <c r="G60"/>
  <c r="F60"/>
  <c r="E60"/>
  <c r="E56" s="1"/>
  <c r="M59"/>
  <c r="M58" s="1"/>
  <c r="M57" s="1"/>
  <c r="M56" s="1"/>
  <c r="I59"/>
  <c r="D59"/>
  <c r="L58"/>
  <c r="K58"/>
  <c r="J58"/>
  <c r="H58"/>
  <c r="G58"/>
  <c r="F58"/>
  <c r="E58"/>
  <c r="I58" s="1"/>
  <c r="D58"/>
  <c r="D57" s="1"/>
  <c r="D56" s="1"/>
  <c r="L57"/>
  <c r="K57"/>
  <c r="J57"/>
  <c r="H57"/>
  <c r="H56" s="1"/>
  <c r="G57"/>
  <c r="G56" s="1"/>
  <c r="F57"/>
  <c r="E57"/>
  <c r="I57" s="1"/>
  <c r="L56"/>
  <c r="K56"/>
  <c r="J56"/>
  <c r="F56"/>
  <c r="I54"/>
  <c r="M53"/>
  <c r="L53"/>
  <c r="K53"/>
  <c r="J53"/>
  <c r="I53"/>
  <c r="D53"/>
  <c r="I52"/>
  <c r="I51"/>
  <c r="I50"/>
  <c r="I49"/>
  <c r="M48"/>
  <c r="L48"/>
  <c r="K48"/>
  <c r="J48"/>
  <c r="H48"/>
  <c r="G48"/>
  <c r="I48" s="1"/>
  <c r="F48"/>
  <c r="E48"/>
  <c r="D48"/>
  <c r="I47"/>
  <c r="I46"/>
  <c r="I45"/>
  <c r="M44"/>
  <c r="M43" s="1"/>
  <c r="M42" s="1"/>
  <c r="M41" s="1"/>
  <c r="L44"/>
  <c r="K44"/>
  <c r="J44"/>
  <c r="J43" s="1"/>
  <c r="J42" s="1"/>
  <c r="J41" s="1"/>
  <c r="H44"/>
  <c r="H43" s="1"/>
  <c r="H42" s="1"/>
  <c r="H41" s="1"/>
  <c r="G44"/>
  <c r="I44" s="1"/>
  <c r="F44"/>
  <c r="E44"/>
  <c r="D44"/>
  <c r="L43"/>
  <c r="L42" s="1"/>
  <c r="L41" s="1"/>
  <c r="K43"/>
  <c r="K42" s="1"/>
  <c r="K41" s="1"/>
  <c r="F43"/>
  <c r="F42" s="1"/>
  <c r="F41" s="1"/>
  <c r="E43"/>
  <c r="E42" s="1"/>
  <c r="D43"/>
  <c r="D42"/>
  <c r="D41" s="1"/>
  <c r="L39"/>
  <c r="K39"/>
  <c r="K36" s="1"/>
  <c r="K35" s="1"/>
  <c r="E39"/>
  <c r="M39"/>
  <c r="J39"/>
  <c r="J36" s="1"/>
  <c r="J35" s="1"/>
  <c r="H39"/>
  <c r="G39"/>
  <c r="F39"/>
  <c r="D39"/>
  <c r="M37"/>
  <c r="L37"/>
  <c r="K37"/>
  <c r="J37"/>
  <c r="H37"/>
  <c r="G37"/>
  <c r="F37"/>
  <c r="E37"/>
  <c r="D37"/>
  <c r="D36" s="1"/>
  <c r="D35" s="1"/>
  <c r="I34"/>
  <c r="M33"/>
  <c r="L33"/>
  <c r="K33"/>
  <c r="J33"/>
  <c r="H33"/>
  <c r="H28" s="1"/>
  <c r="G33"/>
  <c r="G28" s="1"/>
  <c r="F33"/>
  <c r="E33"/>
  <c r="I33" s="1"/>
  <c r="D33"/>
  <c r="I32"/>
  <c r="I31"/>
  <c r="M30"/>
  <c r="M29" s="1"/>
  <c r="M28" s="1"/>
  <c r="L30"/>
  <c r="K30"/>
  <c r="J30"/>
  <c r="H30"/>
  <c r="G30"/>
  <c r="F30"/>
  <c r="E30"/>
  <c r="I30" s="1"/>
  <c r="D30"/>
  <c r="D29" s="1"/>
  <c r="D28" s="1"/>
  <c r="D27" s="1"/>
  <c r="L29"/>
  <c r="L28" s="1"/>
  <c r="K29"/>
  <c r="K28" s="1"/>
  <c r="J29"/>
  <c r="H29"/>
  <c r="G29"/>
  <c r="F29"/>
  <c r="F28" s="1"/>
  <c r="E29"/>
  <c r="E28" s="1"/>
  <c r="J28"/>
  <c r="L26"/>
  <c r="K26"/>
  <c r="J26"/>
  <c r="J25" s="1"/>
  <c r="I26"/>
  <c r="D25"/>
  <c r="L25"/>
  <c r="K25"/>
  <c r="H25"/>
  <c r="G25"/>
  <c r="F25"/>
  <c r="F21" s="1"/>
  <c r="E25"/>
  <c r="I25" s="1"/>
  <c r="L24"/>
  <c r="K24"/>
  <c r="J24"/>
  <c r="I24"/>
  <c r="H24"/>
  <c r="G24"/>
  <c r="F24"/>
  <c r="E24"/>
  <c r="F23"/>
  <c r="I23" s="1"/>
  <c r="L22"/>
  <c r="L21" s="1"/>
  <c r="K22"/>
  <c r="K21" s="1"/>
  <c r="J22"/>
  <c r="J21" s="1"/>
  <c r="I22"/>
  <c r="H22"/>
  <c r="G22"/>
  <c r="F22"/>
  <c r="E22"/>
  <c r="H21"/>
  <c r="G21"/>
  <c r="I20"/>
  <c r="H19"/>
  <c r="G19"/>
  <c r="F19"/>
  <c r="E19"/>
  <c r="I19" s="1"/>
  <c r="I18"/>
  <c r="E17"/>
  <c r="E16" s="1"/>
  <c r="I16" s="1"/>
  <c r="M16"/>
  <c r="L16"/>
  <c r="K16"/>
  <c r="J16"/>
  <c r="H16"/>
  <c r="G16"/>
  <c r="F16"/>
  <c r="D16"/>
  <c r="L15"/>
  <c r="K15"/>
  <c r="J15"/>
  <c r="G15"/>
  <c r="F15"/>
  <c r="E15"/>
  <c r="M13"/>
  <c r="D13"/>
  <c r="L11"/>
  <c r="L297" s="1"/>
  <c r="K11"/>
  <c r="K297" s="1"/>
  <c r="J11"/>
  <c r="J297" s="1"/>
  <c r="I11"/>
  <c r="I297" s="1"/>
  <c r="H11"/>
  <c r="H297" s="1"/>
  <c r="H15" s="1"/>
  <c r="G11"/>
  <c r="F11"/>
  <c r="E11"/>
  <c r="M65" l="1"/>
  <c r="M19"/>
  <c r="M18" s="1"/>
  <c r="M11" s="1"/>
  <c r="M97"/>
  <c r="D135"/>
  <c r="D97" s="1"/>
  <c r="D12"/>
  <c r="D11" s="1"/>
  <c r="M21"/>
  <c r="G192"/>
  <c r="F192"/>
  <c r="F163" s="1"/>
  <c r="M192"/>
  <c r="D199"/>
  <c r="J192"/>
  <c r="I194"/>
  <c r="I197"/>
  <c r="L192"/>
  <c r="L163" s="1"/>
  <c r="L151" s="1"/>
  <c r="I183"/>
  <c r="G178"/>
  <c r="H178"/>
  <c r="I173"/>
  <c r="D163"/>
  <c r="I176"/>
  <c r="J171"/>
  <c r="J163" s="1"/>
  <c r="J151" s="1"/>
  <c r="D171"/>
  <c r="H171"/>
  <c r="M152"/>
  <c r="H36"/>
  <c r="H35" s="1"/>
  <c r="G36"/>
  <c r="G35" s="1"/>
  <c r="M36"/>
  <c r="M35" s="1"/>
  <c r="F36"/>
  <c r="F35" s="1"/>
  <c r="E178"/>
  <c r="I179"/>
  <c r="E226"/>
  <c r="I227"/>
  <c r="K64"/>
  <c r="E211"/>
  <c r="I211" s="1"/>
  <c r="I212"/>
  <c r="I56"/>
  <c r="H68"/>
  <c r="F66"/>
  <c r="F75"/>
  <c r="F74" s="1"/>
  <c r="F73" s="1"/>
  <c r="H151"/>
  <c r="H163"/>
  <c r="G65"/>
  <c r="G74"/>
  <c r="G73" s="1"/>
  <c r="D225"/>
  <c r="E66"/>
  <c r="I115"/>
  <c r="H225"/>
  <c r="I152"/>
  <c r="G81"/>
  <c r="G80" s="1"/>
  <c r="G79" s="1"/>
  <c r="G66"/>
  <c r="E244"/>
  <c r="I245"/>
  <c r="I15"/>
  <c r="G55"/>
  <c r="K97"/>
  <c r="F97"/>
  <c r="I172"/>
  <c r="M199"/>
  <c r="I28"/>
  <c r="E81"/>
  <c r="I82"/>
  <c r="I279"/>
  <c r="H278"/>
  <c r="H277" s="1"/>
  <c r="H276" s="1"/>
  <c r="L65"/>
  <c r="E97"/>
  <c r="I97" s="1"/>
  <c r="I135"/>
  <c r="I165"/>
  <c r="E75"/>
  <c r="I76"/>
  <c r="E36"/>
  <c r="I39"/>
  <c r="I270"/>
  <c r="E269"/>
  <c r="I284"/>
  <c r="E277"/>
  <c r="D21"/>
  <c r="L36"/>
  <c r="L35" s="1"/>
  <c r="D152"/>
  <c r="E235"/>
  <c r="I236"/>
  <c r="G67"/>
  <c r="G63" s="1"/>
  <c r="G64"/>
  <c r="E86"/>
  <c r="I87"/>
  <c r="E218"/>
  <c r="I218" s="1"/>
  <c r="I219"/>
  <c r="I128"/>
  <c r="I158"/>
  <c r="K163"/>
  <c r="I186"/>
  <c r="I201"/>
  <c r="K225"/>
  <c r="E41"/>
  <c r="I41" s="1"/>
  <c r="I42"/>
  <c r="F67"/>
  <c r="E261"/>
  <c r="I262"/>
  <c r="L225"/>
  <c r="H66"/>
  <c r="I142"/>
  <c r="F225"/>
  <c r="I252"/>
  <c r="I278"/>
  <c r="I17"/>
  <c r="I60"/>
  <c r="K65"/>
  <c r="M66"/>
  <c r="I70"/>
  <c r="I136"/>
  <c r="I153"/>
  <c r="I160"/>
  <c r="I285"/>
  <c r="E69"/>
  <c r="J75"/>
  <c r="I84"/>
  <c r="I180"/>
  <c r="I263"/>
  <c r="K66"/>
  <c r="I88"/>
  <c r="I43"/>
  <c r="D69"/>
  <c r="I98"/>
  <c r="I129"/>
  <c r="I143"/>
  <c r="I213"/>
  <c r="I228"/>
  <c r="I237"/>
  <c r="I253"/>
  <c r="I37"/>
  <c r="H75"/>
  <c r="H74" s="1"/>
  <c r="H73" s="1"/>
  <c r="G164"/>
  <c r="G185"/>
  <c r="I185" s="1"/>
  <c r="G200"/>
  <c r="G199" s="1"/>
  <c r="I199" s="1"/>
  <c r="K67"/>
  <c r="K63" s="1"/>
  <c r="K55" s="1"/>
  <c r="M68"/>
  <c r="G43"/>
  <c r="G42" s="1"/>
  <c r="G41" s="1"/>
  <c r="J67"/>
  <c r="L68"/>
  <c r="G98"/>
  <c r="G97" s="1"/>
  <c r="G228"/>
  <c r="G227" s="1"/>
  <c r="G226" s="1"/>
  <c r="G225" s="1"/>
  <c r="G253"/>
  <c r="G252" s="1"/>
  <c r="I77"/>
  <c r="I220"/>
  <c r="I271"/>
  <c r="E94"/>
  <c r="E171"/>
  <c r="I171" s="1"/>
  <c r="E21"/>
  <c r="I21" s="1"/>
  <c r="I29"/>
  <c r="I107"/>
  <c r="I122"/>
  <c r="I193"/>
  <c r="I246"/>
  <c r="I192" l="1"/>
  <c r="M163"/>
  <c r="M151" s="1"/>
  <c r="G163"/>
  <c r="G151" s="1"/>
  <c r="I178"/>
  <c r="D151"/>
  <c r="F151"/>
  <c r="E268"/>
  <c r="I268" s="1"/>
  <c r="I269"/>
  <c r="I226"/>
  <c r="E225"/>
  <c r="I225" s="1"/>
  <c r="E93"/>
  <c r="I94"/>
  <c r="M64"/>
  <c r="M67"/>
  <c r="M63" s="1"/>
  <c r="M55" s="1"/>
  <c r="I69"/>
  <c r="E68"/>
  <c r="F63"/>
  <c r="F55" s="1"/>
  <c r="I66"/>
  <c r="D68"/>
  <c r="D65"/>
  <c r="I261"/>
  <c r="E260"/>
  <c r="I260" s="1"/>
  <c r="E74"/>
  <c r="I75"/>
  <c r="F64"/>
  <c r="F65"/>
  <c r="I164"/>
  <c r="L64"/>
  <c r="L67"/>
  <c r="L63" s="1"/>
  <c r="L55" s="1"/>
  <c r="E35"/>
  <c r="I35" s="1"/>
  <c r="I36"/>
  <c r="E243"/>
  <c r="I243" s="1"/>
  <c r="I244"/>
  <c r="H67"/>
  <c r="H63" s="1"/>
  <c r="H55" s="1"/>
  <c r="H64"/>
  <c r="E163"/>
  <c r="E276"/>
  <c r="I277"/>
  <c r="I276" s="1"/>
  <c r="I86"/>
  <c r="E85"/>
  <c r="I85" s="1"/>
  <c r="J65"/>
  <c r="J74"/>
  <c r="E80"/>
  <c r="I81"/>
  <c r="K151"/>
  <c r="H65"/>
  <c r="I235"/>
  <c r="E234"/>
  <c r="I234" s="1"/>
  <c r="I200"/>
  <c r="M20" l="1"/>
  <c r="M297" s="1"/>
  <c r="D67"/>
  <c r="D63" s="1"/>
  <c r="D55" s="1"/>
  <c r="D20" s="1"/>
  <c r="D297" s="1"/>
  <c r="D64"/>
  <c r="I80"/>
  <c r="E79"/>
  <c r="I79" s="1"/>
  <c r="J73"/>
  <c r="J63" s="1"/>
  <c r="J55" s="1"/>
  <c r="J64"/>
  <c r="E73"/>
  <c r="I73" s="1"/>
  <c r="I74"/>
  <c r="I68"/>
  <c r="E67"/>
  <c r="I93"/>
  <c r="E92"/>
  <c r="I163"/>
  <c r="E151"/>
  <c r="I151" s="1"/>
  <c r="E65"/>
  <c r="I65" s="1"/>
  <c r="E91" l="1"/>
  <c r="I91" s="1"/>
  <c r="I92"/>
  <c r="I67"/>
  <c r="E64"/>
  <c r="I64" s="1"/>
  <c r="E63" l="1"/>
  <c r="I63" l="1"/>
  <c r="E55"/>
  <c r="I55" s="1"/>
</calcChain>
</file>

<file path=xl/sharedStrings.xml><?xml version="1.0" encoding="utf-8"?>
<sst xmlns="http://schemas.openxmlformats.org/spreadsheetml/2006/main" count="398" uniqueCount="170">
  <si>
    <t>CONSILIUL JUDETEAN ARGES</t>
  </si>
  <si>
    <t>ANEXA 1</t>
  </si>
  <si>
    <t>la Hotararea C.J. nr.</t>
  </si>
  <si>
    <t>mii lei</t>
  </si>
  <si>
    <t>Nr. crt.</t>
  </si>
  <si>
    <t>DENUMIRE INDICATORI</t>
  </si>
  <si>
    <t>COD</t>
  </si>
  <si>
    <t xml:space="preserve">ESTIMARI </t>
  </si>
  <si>
    <t>TRIM I</t>
  </si>
  <si>
    <t>TRIM II</t>
  </si>
  <si>
    <t>TRIM III</t>
  </si>
  <si>
    <t>TRIM IV</t>
  </si>
  <si>
    <t>ANUL 2020</t>
  </si>
  <si>
    <t>ANUL 2021</t>
  </si>
  <si>
    <t>ANUL 2022</t>
  </si>
  <si>
    <t>Varsaminte din sectiunea de functionare pentru finantarea sectiunii de dezvoltare a bugetului local</t>
  </si>
  <si>
    <t>37.02.03</t>
  </si>
  <si>
    <t>SECTIUNEA DE FUNCTIONARE</t>
  </si>
  <si>
    <t>Cheltuieli curente</t>
  </si>
  <si>
    <t xml:space="preserve">  I.             cheltuieli de personal</t>
  </si>
  <si>
    <t xml:space="preserve"> II.              cheltuieli materiale</t>
  </si>
  <si>
    <t>VI. Transferuri catre institutii publice</t>
  </si>
  <si>
    <t>Plati efectuate in anii precedenti si recuperate in anul curent</t>
  </si>
  <si>
    <t>SECTIUNEA DE DEZVOLTARE</t>
  </si>
  <si>
    <t>51.02.12</t>
  </si>
  <si>
    <t>Transferuri pt fin chelt de capital din domeniul sanatatii</t>
  </si>
  <si>
    <t>51.02.28</t>
  </si>
  <si>
    <t>Alte transferuri  de capital catre institutii publice</t>
  </si>
  <si>
    <t>51.02.29</t>
  </si>
  <si>
    <t>Proiecte cu finantare FEN</t>
  </si>
  <si>
    <t>Ajutoare sociale in numerar</t>
  </si>
  <si>
    <t>AUTORITATI PUBLICE SI ACTIUNI EXTERNE</t>
  </si>
  <si>
    <t>51.02.01.03</t>
  </si>
  <si>
    <t>Alte transferuri curente interne</t>
  </si>
  <si>
    <t>55.01.18</t>
  </si>
  <si>
    <t>X. Cheltuieli de capital</t>
  </si>
  <si>
    <t>Alte active fixe</t>
  </si>
  <si>
    <t>71.01.30</t>
  </si>
  <si>
    <t>54.02</t>
  </si>
  <si>
    <t>54.02.10</t>
  </si>
  <si>
    <t>51.01.01</t>
  </si>
  <si>
    <t xml:space="preserve"> Alte  transferuri de capital catre institutii publice</t>
  </si>
  <si>
    <t>Alte cheltuieli - ajutoare calamitati</t>
  </si>
  <si>
    <t>CENTRUL MILITAR JUDETEAN ARGES</t>
  </si>
  <si>
    <t>60.02.02</t>
  </si>
  <si>
    <t>Masini , echipamente si mijloace de transport</t>
  </si>
  <si>
    <t>ORDINE PUBLICA SI SIGURANTA NATIONALA (2.a)</t>
  </si>
  <si>
    <t>INSPECTORATUL GENERAL PENTRU SITUATII DE URGENTA</t>
  </si>
  <si>
    <t>61.02.05.02</t>
  </si>
  <si>
    <t>71,01,02</t>
  </si>
  <si>
    <t>VI Transferuri</t>
  </si>
  <si>
    <t>Transferuri de capital - pt fin investitiilor la spitale</t>
  </si>
  <si>
    <t>57.02.01</t>
  </si>
  <si>
    <t>plati efectuate in anii precedenti si recuperate in anul curen85,01</t>
  </si>
  <si>
    <t>ALTE INSTITUTII SI ACTIUNI SANITARE</t>
  </si>
  <si>
    <t>66.02.50.50</t>
  </si>
  <si>
    <t>VI Transferuri curente, din care:</t>
  </si>
  <si>
    <t>51.01</t>
  </si>
  <si>
    <t>Actiuni de sanatate</t>
  </si>
  <si>
    <t>51.01.03</t>
  </si>
  <si>
    <t>66.02.06.03</t>
  </si>
  <si>
    <t>VI Transferuri pt fin UMS</t>
  </si>
  <si>
    <t>51.01.39</t>
  </si>
  <si>
    <t>UNITATEA DE ASISTENTA MEDICO-SOCIALA CALINESTI</t>
  </si>
  <si>
    <t>UNITATEA DE ASISTENTA MEDICO-SOCIALA DEDULESTI</t>
  </si>
  <si>
    <t>UNITATEA DE ASISTENTA MEDICO-SOCIALA  SUICI</t>
  </si>
  <si>
    <t xml:space="preserve">UNITATEA DE ASISTENTA MEDICO-SOCIALA RUCAR </t>
  </si>
  <si>
    <t>UNITATEA DE ASISTENTA MEDICO-SOCIALA  DOMNESTI</t>
  </si>
  <si>
    <t>67.02</t>
  </si>
  <si>
    <t>BIBLIOTECA JUDETEANA "DINICU GOLESCU"</t>
  </si>
  <si>
    <t>67.02.03</t>
  </si>
  <si>
    <t>56.16.03</t>
  </si>
  <si>
    <t>MUZEUL JUDETEAN ARGES</t>
  </si>
  <si>
    <t>67.02.03.02.01</t>
  </si>
  <si>
    <t>MUZEUL VITICULTURII SI POMICULTURII GOLESTI</t>
  </si>
  <si>
    <t>67.02.03.02.02</t>
  </si>
  <si>
    <t>TEATRUL "AL. DAVILA" PITESTI</t>
  </si>
  <si>
    <t>67.02.03.04</t>
  </si>
  <si>
    <t xml:space="preserve">                alte cheltuieli</t>
  </si>
  <si>
    <t>SCOALA POPULARA DE ARTE SI MESERII PITESTI</t>
  </si>
  <si>
    <t>67.02.03.05</t>
  </si>
  <si>
    <t xml:space="preserve">CENTRUL   CULTURAL JUDETEAN ARGES </t>
  </si>
  <si>
    <t>67.02.03.08</t>
  </si>
  <si>
    <t>CENTRUL DE CULTURA "BRATIANU" STEFANESTI</t>
  </si>
  <si>
    <t>67.02.50.01</t>
  </si>
  <si>
    <t>Plati</t>
  </si>
  <si>
    <t>Programe Phare si alte progr. cu finantare neramb.</t>
  </si>
  <si>
    <t>55.01.08</t>
  </si>
  <si>
    <t xml:space="preserve"> DIRECTIA GENERALA DE ASISTENTA SOCIALA SI PROTECTIA COPILULUI ARGES</t>
  </si>
  <si>
    <t>68.02.06</t>
  </si>
  <si>
    <t>Drepturi persoane cu handicap</t>
  </si>
  <si>
    <t xml:space="preserve">        Cheltuieli materiale - drepturi pers handicap</t>
  </si>
  <si>
    <t xml:space="preserve">        Asist. Soc.- drepturi pers cu handicap</t>
  </si>
  <si>
    <t xml:space="preserve">Ajutoare sociale in natura </t>
  </si>
  <si>
    <t>57.01.02</t>
  </si>
  <si>
    <t>68.02.04</t>
  </si>
  <si>
    <t>CENTRUL DE INGRIJIRE SI ASISTENTA PITESTI</t>
  </si>
  <si>
    <t>68.02.04.01</t>
  </si>
  <si>
    <t>CENTRUL DE INGRIJIRE SI ASISTENTA BASCOVELE</t>
  </si>
  <si>
    <t>68.02.04.02</t>
  </si>
  <si>
    <t>CENTRUL DE INTEGRARE PRIN TERAPIE OCUPATIONALA TIGVENI</t>
  </si>
  <si>
    <t>68.02.05.02.01</t>
  </si>
  <si>
    <t>COMPLEXUL DE LOCUINTE PROTEJATE TIGVENI</t>
  </si>
  <si>
    <t>CENTRUL DE RECUPERARE SI REABILITARE NEUROPSIHIATRICA CALINESTI</t>
  </si>
  <si>
    <t>COMPLEXUL DE SERVICII PENTRU PERSOANE CU DIZABILITATI VULTURESTI</t>
  </si>
  <si>
    <t>68.02.05.02.03</t>
  </si>
  <si>
    <t>CENTRUL VULTURESTI</t>
  </si>
  <si>
    <t>68.02.05.02.04</t>
  </si>
  <si>
    <t>COMPLEXUL DE LOCUINTE PROTEJATE BUZOIESTI</t>
  </si>
  <si>
    <t>CAMIN PERSOANE VARSTNICE MOZACENI</t>
  </si>
  <si>
    <t>68.02.50</t>
  </si>
  <si>
    <t>Plati efectuate in anii precedenti</t>
  </si>
  <si>
    <t>68.02.50.01</t>
  </si>
  <si>
    <t>68.02.50.02</t>
  </si>
  <si>
    <t>UNITATEA DE ASISTENTA MEDICO-SOCIALA SUICI</t>
  </si>
  <si>
    <t>68.02.50.03</t>
  </si>
  <si>
    <t>UNITATEA DE ASISTENTA MEDICO-SOCIALA RUCAR</t>
  </si>
  <si>
    <t>UNITATEA DE ASISTENTA MEDICO-SOCIALA DOMNESTI</t>
  </si>
  <si>
    <t>SERVICIUL PUBLIC JUDETEAN SALVAMONT ARGES</t>
  </si>
  <si>
    <t>70.02.50</t>
  </si>
  <si>
    <t xml:space="preserve">TRANSPORTURI </t>
  </si>
  <si>
    <t xml:space="preserve">DRUMURI SI PODURI JUDETENE </t>
  </si>
  <si>
    <t>84.02.03.01</t>
  </si>
  <si>
    <t xml:space="preserve">Alte chelt </t>
  </si>
  <si>
    <t xml:space="preserve"> Cheltuieli de capital - Total, din care:</t>
  </si>
  <si>
    <t xml:space="preserve">X. Cheltuieli de capital </t>
  </si>
  <si>
    <t>PNDL I</t>
  </si>
  <si>
    <t>PNDL II</t>
  </si>
  <si>
    <t xml:space="preserve">ALTE OBIECTIVE </t>
  </si>
  <si>
    <t>CHELTUIELI DE CAPITAL  - INVESTITII</t>
  </si>
  <si>
    <t>ProiecteFEN</t>
  </si>
  <si>
    <t xml:space="preserve"> DEFICIT</t>
  </si>
  <si>
    <t>VENITURI - TOTAL</t>
  </si>
  <si>
    <t xml:space="preserve">APARARE </t>
  </si>
  <si>
    <t xml:space="preserve">ALTE SERVICII PUBLICE GENERALE </t>
  </si>
  <si>
    <t xml:space="preserve">SANATATE </t>
  </si>
  <si>
    <t xml:space="preserve">CULTURA, RECREERE SI RELIGIE </t>
  </si>
  <si>
    <t>CENTRE DE ASISTENTA</t>
  </si>
  <si>
    <t xml:space="preserve">UNITATI DE ASISTENTA MEDICO-SOCIALE </t>
  </si>
  <si>
    <t>LOCUINTE SERVICII SI DEZVOLTARE PUBLICA</t>
  </si>
  <si>
    <t xml:space="preserve">SUBVENTII  </t>
  </si>
  <si>
    <t>42.02</t>
  </si>
  <si>
    <t>Subventii pentru finantarea drepturilor acordate persoanelor cu handicap</t>
  </si>
  <si>
    <t>.42.02.21</t>
  </si>
  <si>
    <t>Varsaminte din sectiunea de functionare</t>
  </si>
  <si>
    <t>.37.02.04</t>
  </si>
  <si>
    <t xml:space="preserve">CHELTUIELI DE CAPITAL  </t>
  </si>
  <si>
    <t>TOTAL CHELTUIELI</t>
  </si>
  <si>
    <t xml:space="preserve">Sume defalcate din taxa pe valoarea adăugată pentru drumuri </t>
  </si>
  <si>
    <t>.11.02.05</t>
  </si>
  <si>
    <t>SUME DEFALCATE DIN TAXA PE VALOAREA ADAUGATA</t>
  </si>
  <si>
    <t>.11,02</t>
  </si>
  <si>
    <t xml:space="preserve">Cheltuieli cu bunuri si servicii </t>
  </si>
  <si>
    <t xml:space="preserve">Cheltuieli de personal </t>
  </si>
  <si>
    <t xml:space="preserve">ASIGURARI SI ASISTENTA SOCIALA </t>
  </si>
  <si>
    <t>20</t>
  </si>
  <si>
    <t>INFLUENTE LA BUGETUL LOCAL</t>
  </si>
  <si>
    <t>PE ANUL 2019</t>
  </si>
  <si>
    <t>La HCJ ______/31.10.2019</t>
  </si>
  <si>
    <t>PROPUNERI</t>
  </si>
  <si>
    <t>AN 2019</t>
  </si>
  <si>
    <t>TRIM</t>
  </si>
  <si>
    <t xml:space="preserve">IV </t>
  </si>
  <si>
    <t xml:space="preserve"> Transferuri  pentru </t>
  </si>
  <si>
    <t>DIRECTIA GENERALA  JUDETEANA PENTRU EVIDENTA PERSOANELOR PITESTI</t>
  </si>
  <si>
    <t xml:space="preserve">mii lei </t>
  </si>
  <si>
    <t>Cheltuieli cu bunuri si servicii (buget local)</t>
  </si>
  <si>
    <t>Cheltuieli cu bunuri si servicii  (din  Sume defalcate din TVA)</t>
  </si>
  <si>
    <t>A</t>
  </si>
  <si>
    <t>B</t>
  </si>
</sst>
</file>

<file path=xl/styles.xml><?xml version="1.0" encoding="utf-8"?>
<styleSheet xmlns="http://schemas.openxmlformats.org/spreadsheetml/2006/main">
  <fonts count="26">
    <font>
      <sz val="10"/>
      <name val="Arial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u/>
      <sz val="8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</font>
    <font>
      <b/>
      <sz val="8"/>
      <name val="Arial"/>
      <family val="2"/>
      <charset val="238"/>
    </font>
    <font>
      <sz val="10"/>
      <name val="Tahoma"/>
      <family val="2"/>
    </font>
    <font>
      <sz val="9"/>
      <name val="Arial"/>
      <family val="2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1"/>
      <color rgb="FFC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13" fillId="0" borderId="0"/>
    <xf numFmtId="0" fontId="14" fillId="0" borderId="0"/>
    <xf numFmtId="0" fontId="19" fillId="0" borderId="0"/>
  </cellStyleXfs>
  <cellXfs count="103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9" fillId="0" borderId="6" xfId="0" applyFont="1" applyFill="1" applyBorder="1"/>
    <xf numFmtId="0" fontId="9" fillId="0" borderId="3" xfId="0" applyFont="1" applyFill="1" applyBorder="1"/>
    <xf numFmtId="0" fontId="2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0" fillId="0" borderId="3" xfId="0" applyFont="1" applyFill="1" applyBorder="1"/>
    <xf numFmtId="0" fontId="9" fillId="0" borderId="5" xfId="0" applyFont="1" applyFill="1" applyBorder="1"/>
    <xf numFmtId="0" fontId="2" fillId="5" borderId="2" xfId="0" applyFont="1" applyFill="1" applyBorder="1" applyAlignment="1">
      <alignment horizontal="center"/>
    </xf>
    <xf numFmtId="0" fontId="10" fillId="0" borderId="0" xfId="0" applyFont="1" applyFill="1" applyBorder="1"/>
    <xf numFmtId="0" fontId="9" fillId="6" borderId="3" xfId="0" applyFont="1" applyFill="1" applyBorder="1"/>
    <xf numFmtId="0" fontId="10" fillId="2" borderId="5" xfId="0" applyFont="1" applyFill="1" applyBorder="1" applyAlignment="1">
      <alignment wrapText="1"/>
    </xf>
    <xf numFmtId="0" fontId="9" fillId="2" borderId="3" xfId="0" applyFont="1" applyFill="1" applyBorder="1" applyAlignment="1">
      <alignment wrapText="1"/>
    </xf>
    <xf numFmtId="0" fontId="9" fillId="2" borderId="3" xfId="0" applyFont="1" applyFill="1" applyBorder="1"/>
    <xf numFmtId="0" fontId="10" fillId="0" borderId="0" xfId="0" applyFont="1" applyFill="1"/>
    <xf numFmtId="0" fontId="10" fillId="8" borderId="0" xfId="1" applyFont="1" applyFill="1" applyBorder="1"/>
    <xf numFmtId="49" fontId="8" fillId="8" borderId="0" xfId="1" applyNumberFormat="1" applyFont="1" applyFill="1" applyBorder="1" applyAlignment="1">
      <alignment horizontal="center"/>
    </xf>
    <xf numFmtId="0" fontId="11" fillId="9" borderId="5" xfId="0" applyFont="1" applyFill="1" applyBorder="1"/>
    <xf numFmtId="0" fontId="12" fillId="9" borderId="2" xfId="0" applyFont="1" applyFill="1" applyBorder="1" applyAlignment="1">
      <alignment horizontal="center"/>
    </xf>
    <xf numFmtId="0" fontId="11" fillId="0" borderId="0" xfId="0" applyFont="1" applyFill="1" applyBorder="1"/>
    <xf numFmtId="0" fontId="12" fillId="0" borderId="0" xfId="0" applyFont="1" applyFill="1" applyBorder="1"/>
    <xf numFmtId="0" fontId="15" fillId="0" borderId="0" xfId="0" applyFont="1" applyFill="1"/>
    <xf numFmtId="4" fontId="9" fillId="10" borderId="5" xfId="0" applyNumberFormat="1" applyFont="1" applyFill="1" applyBorder="1" applyAlignment="1">
      <alignment horizontal="right"/>
    </xf>
    <xf numFmtId="0" fontId="16" fillId="0" borderId="5" xfId="0" applyFont="1" applyFill="1" applyBorder="1" applyAlignment="1">
      <alignment wrapText="1"/>
    </xf>
    <xf numFmtId="0" fontId="17" fillId="0" borderId="5" xfId="0" applyFont="1" applyFill="1" applyBorder="1" applyAlignment="1">
      <alignment horizontal="center"/>
    </xf>
    <xf numFmtId="4" fontId="10" fillId="0" borderId="5" xfId="0" applyNumberFormat="1" applyFont="1" applyFill="1" applyBorder="1" applyAlignment="1">
      <alignment horizontal="right"/>
    </xf>
    <xf numFmtId="0" fontId="9" fillId="7" borderId="5" xfId="0" applyFont="1" applyFill="1" applyBorder="1"/>
    <xf numFmtId="0" fontId="18" fillId="7" borderId="5" xfId="0" applyFont="1" applyFill="1" applyBorder="1"/>
    <xf numFmtId="3" fontId="16" fillId="2" borderId="5" xfId="0" applyNumberFormat="1" applyFont="1" applyFill="1" applyBorder="1"/>
    <xf numFmtId="0" fontId="10" fillId="8" borderId="5" xfId="4" applyFont="1" applyFill="1" applyBorder="1" applyAlignment="1">
      <alignment horizontal="left"/>
    </xf>
    <xf numFmtId="0" fontId="2" fillId="7" borderId="7" xfId="0" applyFont="1" applyFill="1" applyBorder="1" applyAlignment="1">
      <alignment horizontal="center"/>
    </xf>
    <xf numFmtId="0" fontId="9" fillId="11" borderId="3" xfId="0" applyFont="1" applyFill="1" applyBorder="1"/>
    <xf numFmtId="0" fontId="8" fillId="11" borderId="2" xfId="0" applyFont="1" applyFill="1" applyBorder="1" applyAlignment="1">
      <alignment horizontal="center"/>
    </xf>
    <xf numFmtId="0" fontId="9" fillId="11" borderId="3" xfId="0" applyFont="1" applyFill="1" applyBorder="1" applyAlignment="1">
      <alignment wrapText="1"/>
    </xf>
    <xf numFmtId="0" fontId="2" fillId="11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9" fillId="6" borderId="3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/>
    </xf>
    <xf numFmtId="0" fontId="10" fillId="2" borderId="5" xfId="0" applyFont="1" applyFill="1" applyBorder="1"/>
    <xf numFmtId="0" fontId="2" fillId="2" borderId="7" xfId="0" applyFont="1" applyFill="1" applyBorder="1" applyAlignment="1">
      <alignment horizontal="center"/>
    </xf>
    <xf numFmtId="0" fontId="10" fillId="2" borderId="3" xfId="0" applyFont="1" applyFill="1" applyBorder="1"/>
    <xf numFmtId="0" fontId="9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9" fillId="5" borderId="3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center"/>
    </xf>
    <xf numFmtId="4" fontId="9" fillId="2" borderId="5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21" fillId="0" borderId="5" xfId="0" applyFont="1" applyFill="1" applyBorder="1" applyAlignment="1">
      <alignment horizontal="center"/>
    </xf>
    <xf numFmtId="0" fontId="22" fillId="0" borderId="5" xfId="0" applyFont="1" applyFill="1" applyBorder="1"/>
    <xf numFmtId="0" fontId="21" fillId="0" borderId="5" xfId="0" applyFont="1" applyFill="1" applyBorder="1" applyAlignment="1">
      <alignment horizontal="center" wrapText="1"/>
    </xf>
    <xf numFmtId="0" fontId="9" fillId="2" borderId="4" xfId="0" applyFont="1" applyFill="1" applyBorder="1"/>
    <xf numFmtId="0" fontId="9" fillId="2" borderId="5" xfId="0" applyFont="1" applyFill="1" applyBorder="1"/>
    <xf numFmtId="16" fontId="9" fillId="2" borderId="5" xfId="0" applyNumberFormat="1" applyFont="1" applyFill="1" applyBorder="1"/>
    <xf numFmtId="14" fontId="2" fillId="2" borderId="5" xfId="0" applyNumberFormat="1" applyFont="1" applyFill="1" applyBorder="1"/>
    <xf numFmtId="0" fontId="2" fillId="2" borderId="5" xfId="0" applyFont="1" applyFill="1" applyBorder="1"/>
    <xf numFmtId="4" fontId="9" fillId="5" borderId="5" xfId="0" applyNumberFormat="1" applyFont="1" applyFill="1" applyBorder="1"/>
    <xf numFmtId="4" fontId="9" fillId="3" borderId="5" xfId="0" applyNumberFormat="1" applyFont="1" applyFill="1" applyBorder="1"/>
    <xf numFmtId="4" fontId="9" fillId="7" borderId="5" xfId="0" applyNumberFormat="1" applyFont="1" applyFill="1" applyBorder="1"/>
    <xf numFmtId="4" fontId="9" fillId="2" borderId="5" xfId="0" applyNumberFormat="1" applyFont="1" applyFill="1" applyBorder="1"/>
    <xf numFmtId="4" fontId="10" fillId="2" borderId="5" xfId="0" applyNumberFormat="1" applyFont="1" applyFill="1" applyBorder="1"/>
    <xf numFmtId="4" fontId="10" fillId="3" borderId="5" xfId="0" applyNumberFormat="1" applyFont="1" applyFill="1" applyBorder="1"/>
    <xf numFmtId="4" fontId="10" fillId="0" borderId="5" xfId="0" applyNumberFormat="1" applyFont="1" applyFill="1" applyBorder="1"/>
    <xf numFmtId="2" fontId="10" fillId="0" borderId="5" xfId="0" applyNumberFormat="1" applyFont="1" applyFill="1" applyBorder="1" applyAlignment="1">
      <alignment horizontal="right"/>
    </xf>
    <xf numFmtId="4" fontId="10" fillId="7" borderId="5" xfId="0" applyNumberFormat="1" applyFont="1" applyFill="1" applyBorder="1"/>
    <xf numFmtId="4" fontId="9" fillId="6" borderId="5" xfId="0" applyNumberFormat="1" applyFont="1" applyFill="1" applyBorder="1"/>
    <xf numFmtId="4" fontId="9" fillId="4" borderId="5" xfId="0" applyNumberFormat="1" applyFont="1" applyFill="1" applyBorder="1"/>
    <xf numFmtId="4" fontId="10" fillId="4" borderId="5" xfId="0" applyNumberFormat="1" applyFont="1" applyFill="1" applyBorder="1"/>
    <xf numFmtId="4" fontId="9" fillId="11" borderId="5" xfId="0" applyNumberFormat="1" applyFont="1" applyFill="1" applyBorder="1"/>
    <xf numFmtId="4" fontId="23" fillId="2" borderId="5" xfId="0" applyNumberFormat="1" applyFont="1" applyFill="1" applyBorder="1"/>
    <xf numFmtId="4" fontId="23" fillId="0" borderId="5" xfId="0" applyNumberFormat="1" applyFont="1" applyFill="1" applyBorder="1"/>
    <xf numFmtId="4" fontId="24" fillId="4" borderId="5" xfId="0" applyNumberFormat="1" applyFont="1" applyFill="1" applyBorder="1"/>
    <xf numFmtId="4" fontId="25" fillId="4" borderId="5" xfId="0" applyNumberFormat="1" applyFont="1" applyFill="1" applyBorder="1"/>
    <xf numFmtId="4" fontId="25" fillId="0" borderId="5" xfId="0" applyNumberFormat="1" applyFont="1" applyFill="1" applyBorder="1"/>
    <xf numFmtId="4" fontId="11" fillId="9" borderId="5" xfId="0" applyNumberFormat="1" applyFont="1" applyFill="1" applyBorder="1"/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0" xfId="0" applyFont="1" applyAlignment="1"/>
    <xf numFmtId="0" fontId="5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0" borderId="0" xfId="0" applyFont="1" applyAlignment="1"/>
    <xf numFmtId="0" fontId="1" fillId="0" borderId="1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21" fillId="0" borderId="5" xfId="0" applyFont="1" applyFill="1" applyBorder="1" applyAlignment="1">
      <alignment horizontal="center" wrapText="1"/>
    </xf>
    <xf numFmtId="0" fontId="20" fillId="0" borderId="5" xfId="0" applyFont="1" applyBorder="1" applyAlignment="1">
      <alignment horizontal="center" wrapText="1"/>
    </xf>
    <xf numFmtId="0" fontId="21" fillId="0" borderId="5" xfId="0" applyFont="1" applyFill="1" applyBorder="1" applyAlignment="1">
      <alignment horizontal="center"/>
    </xf>
    <xf numFmtId="0" fontId="20" fillId="0" borderId="5" xfId="0" applyFont="1" applyBorder="1" applyAlignment="1">
      <alignment horizontal="center"/>
    </xf>
  </cellXfs>
  <cellStyles count="5">
    <cellStyle name="Normal" xfId="0" builtinId="0"/>
    <cellStyle name="Normal 2" xfId="2"/>
    <cellStyle name="Normal 3" xfId="3"/>
    <cellStyle name="Normal_Anexa F 140 146 10.07" xfId="1"/>
    <cellStyle name="Normal_Machete buget 9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8"/>
  <sheetViews>
    <sheetView tabSelected="1" zoomScale="118" zoomScaleNormal="118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U154" sqref="U154"/>
    </sheetView>
  </sheetViews>
  <sheetFormatPr defaultRowHeight="12.75"/>
  <cols>
    <col min="1" max="1" width="5.140625" style="6" customWidth="1"/>
    <col min="2" max="2" width="55.5703125" style="6" customWidth="1"/>
    <col min="3" max="3" width="8" style="37" customWidth="1"/>
    <col min="4" max="4" width="11.7109375" style="6" customWidth="1"/>
    <col min="5" max="5" width="11.28515625" style="6" hidden="1" customWidth="1"/>
    <col min="6" max="6" width="9.28515625" style="6" hidden="1" customWidth="1"/>
    <col min="7" max="7" width="8.7109375" style="6" hidden="1" customWidth="1"/>
    <col min="8" max="8" width="10" style="6" hidden="1" customWidth="1"/>
    <col min="9" max="9" width="0.140625" style="6" hidden="1" customWidth="1"/>
    <col min="10" max="10" width="10.85546875" style="6" hidden="1" customWidth="1"/>
    <col min="11" max="11" width="10.7109375" style="6" hidden="1" customWidth="1"/>
    <col min="12" max="12" width="9.5703125" style="6" hidden="1" customWidth="1"/>
    <col min="13" max="13" width="10.28515625" style="6" bestFit="1" customWidth="1"/>
    <col min="14" max="16384" width="9.140625" style="6"/>
  </cols>
  <sheetData>
    <row r="1" spans="1:13" s="3" customFormat="1">
      <c r="A1" s="1"/>
      <c r="B1" s="1" t="s">
        <v>0</v>
      </c>
      <c r="C1" s="2"/>
      <c r="D1" s="1" t="s">
        <v>1</v>
      </c>
      <c r="E1" s="1"/>
      <c r="F1" s="1"/>
      <c r="G1" s="1"/>
      <c r="H1" s="1"/>
      <c r="I1" s="1"/>
      <c r="J1" s="1" t="s">
        <v>1</v>
      </c>
      <c r="K1" s="1"/>
      <c r="L1" s="1"/>
    </row>
    <row r="2" spans="1:13" ht="18.75">
      <c r="A2" s="4"/>
      <c r="B2" s="91"/>
      <c r="C2" s="91"/>
      <c r="D2" s="5" t="s">
        <v>158</v>
      </c>
      <c r="E2" s="5"/>
      <c r="F2" s="5"/>
      <c r="G2" s="5"/>
      <c r="H2" s="5"/>
      <c r="I2" s="5"/>
      <c r="J2" s="5" t="s">
        <v>2</v>
      </c>
      <c r="K2" s="5"/>
      <c r="L2" s="5"/>
    </row>
    <row r="3" spans="1:13" ht="18.75">
      <c r="A3" s="4"/>
      <c r="B3" s="63"/>
      <c r="C3" s="7"/>
      <c r="D3" s="5"/>
      <c r="E3" s="5"/>
      <c r="F3" s="5"/>
      <c r="G3" s="5"/>
      <c r="H3" s="5"/>
      <c r="I3" s="5"/>
      <c r="J3" s="5"/>
      <c r="K3" s="5"/>
      <c r="L3" s="5"/>
    </row>
    <row r="4" spans="1:13" ht="18.75">
      <c r="A4" s="4"/>
      <c r="B4" s="63"/>
      <c r="C4" s="7"/>
      <c r="D4" s="5"/>
      <c r="E4" s="5"/>
      <c r="F4" s="5"/>
      <c r="G4" s="5"/>
      <c r="H4" s="5"/>
      <c r="I4" s="5"/>
      <c r="J4" s="5"/>
      <c r="K4" s="5"/>
      <c r="L4" s="5"/>
    </row>
    <row r="5" spans="1:13" ht="15.75">
      <c r="A5" s="92" t="s">
        <v>156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5"/>
    </row>
    <row r="6" spans="1:13" ht="15.75">
      <c r="A6" s="92" t="s">
        <v>157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5"/>
    </row>
    <row r="7" spans="1:13" ht="15.75">
      <c r="A7" s="8"/>
      <c r="B7" s="95"/>
      <c r="C7" s="96"/>
      <c r="D7" s="96"/>
      <c r="E7" s="96"/>
      <c r="F7" s="96"/>
      <c r="G7" s="96"/>
      <c r="H7" s="96"/>
      <c r="I7" s="96"/>
      <c r="J7" s="96"/>
      <c r="K7" s="96"/>
      <c r="L7" s="5"/>
    </row>
    <row r="8" spans="1:13">
      <c r="A8" s="8"/>
      <c r="B8" s="9"/>
      <c r="C8" s="10"/>
      <c r="D8" s="5"/>
      <c r="E8" s="5"/>
      <c r="F8" s="5"/>
      <c r="G8" s="5"/>
      <c r="H8" s="5"/>
      <c r="I8" s="5"/>
      <c r="J8" s="5"/>
      <c r="K8" s="5"/>
      <c r="L8" s="11" t="s">
        <v>3</v>
      </c>
      <c r="M8" s="6" t="s">
        <v>165</v>
      </c>
    </row>
    <row r="9" spans="1:13" ht="28.5" customHeight="1">
      <c r="A9" s="97" t="s">
        <v>4</v>
      </c>
      <c r="B9" s="12" t="s">
        <v>5</v>
      </c>
      <c r="C9" s="13" t="s">
        <v>6</v>
      </c>
      <c r="D9" s="99" t="s">
        <v>159</v>
      </c>
      <c r="E9" s="100"/>
      <c r="F9" s="100"/>
      <c r="G9" s="100"/>
      <c r="H9" s="100"/>
      <c r="I9" s="100"/>
      <c r="J9" s="101" t="s">
        <v>7</v>
      </c>
      <c r="K9" s="102"/>
      <c r="L9" s="102"/>
      <c r="M9" s="66" t="s">
        <v>161</v>
      </c>
    </row>
    <row r="10" spans="1:13" ht="24.75" customHeight="1">
      <c r="A10" s="98"/>
      <c r="B10" s="14"/>
      <c r="C10" s="15"/>
      <c r="D10" s="64" t="s">
        <v>160</v>
      </c>
      <c r="E10" s="64" t="s">
        <v>8</v>
      </c>
      <c r="F10" s="64" t="s">
        <v>9</v>
      </c>
      <c r="G10" s="64" t="s">
        <v>10</v>
      </c>
      <c r="H10" s="64" t="s">
        <v>11</v>
      </c>
      <c r="I10" s="65"/>
      <c r="J10" s="64" t="s">
        <v>12</v>
      </c>
      <c r="K10" s="64" t="s">
        <v>13</v>
      </c>
      <c r="L10" s="64" t="s">
        <v>14</v>
      </c>
      <c r="M10" s="64" t="s">
        <v>162</v>
      </c>
    </row>
    <row r="11" spans="1:13" ht="24" customHeight="1">
      <c r="A11" s="67"/>
      <c r="B11" s="57" t="s">
        <v>132</v>
      </c>
      <c r="C11" s="58"/>
      <c r="D11" s="72">
        <f>D12+D18</f>
        <v>-1523</v>
      </c>
      <c r="E11" s="73" t="e">
        <f>#REF!+#REF!+#REF!+#REF!+#REF!+#REF!+#REF!</f>
        <v>#REF!</v>
      </c>
      <c r="F11" s="73" t="e">
        <f>#REF!+#REF!+#REF!+#REF!+#REF!+#REF!+#REF!</f>
        <v>#REF!</v>
      </c>
      <c r="G11" s="73" t="e">
        <f>#REF!+#REF!+#REF!+#REF!+#REF!+#REF!+#REF!</f>
        <v>#REF!</v>
      </c>
      <c r="H11" s="73" t="e">
        <f>#REF!+#REF!+#REF!+#REF!+#REF!+#REF!+#REF!</f>
        <v>#REF!</v>
      </c>
      <c r="I11" s="73" t="e">
        <f>E11+F11+G11+H11</f>
        <v>#REF!</v>
      </c>
      <c r="J11" s="73" t="e">
        <f>#REF!+#REF!+#REF!+#REF!+#REF!+#REF!+#REF!</f>
        <v>#REF!</v>
      </c>
      <c r="K11" s="73" t="e">
        <f>#REF!+#REF!+#REF!+#REF!+#REF!+#REF!+#REF!</f>
        <v>#REF!</v>
      </c>
      <c r="L11" s="73" t="e">
        <f>#REF!+#REF!+#REF!+#REF!+#REF!+#REF!+#REF!</f>
        <v>#REF!</v>
      </c>
      <c r="M11" s="72">
        <f>M12+M18</f>
        <v>-1523</v>
      </c>
    </row>
    <row r="12" spans="1:13" ht="24.75" customHeight="1">
      <c r="A12" s="67" t="s">
        <v>168</v>
      </c>
      <c r="B12" s="42" t="s">
        <v>17</v>
      </c>
      <c r="C12" s="46"/>
      <c r="D12" s="74">
        <f>D15+D16+D14</f>
        <v>-2891.17</v>
      </c>
      <c r="E12" s="73"/>
      <c r="F12" s="73"/>
      <c r="G12" s="73"/>
      <c r="H12" s="73"/>
      <c r="I12" s="73"/>
      <c r="J12" s="73"/>
      <c r="K12" s="73"/>
      <c r="L12" s="73"/>
      <c r="M12" s="74">
        <f>M15+M16+M14</f>
        <v>-2891.17</v>
      </c>
    </row>
    <row r="13" spans="1:13" ht="21" customHeight="1">
      <c r="A13" s="67"/>
      <c r="B13" s="29" t="s">
        <v>150</v>
      </c>
      <c r="C13" s="55" t="s">
        <v>151</v>
      </c>
      <c r="D13" s="75">
        <f>D14</f>
        <v>-1200</v>
      </c>
      <c r="E13" s="73"/>
      <c r="F13" s="73"/>
      <c r="G13" s="73"/>
      <c r="H13" s="73"/>
      <c r="I13" s="73"/>
      <c r="J13" s="73"/>
      <c r="K13" s="73"/>
      <c r="L13" s="73"/>
      <c r="M13" s="75">
        <f>M14</f>
        <v>-1200</v>
      </c>
    </row>
    <row r="14" spans="1:13" ht="18.75" customHeight="1">
      <c r="A14" s="67"/>
      <c r="B14" s="56" t="s">
        <v>148</v>
      </c>
      <c r="C14" s="55" t="s">
        <v>149</v>
      </c>
      <c r="D14" s="76">
        <v>-1200</v>
      </c>
      <c r="E14" s="77"/>
      <c r="F14" s="77"/>
      <c r="G14" s="77"/>
      <c r="H14" s="77"/>
      <c r="I14" s="77"/>
      <c r="J14" s="77"/>
      <c r="K14" s="77"/>
      <c r="L14" s="77"/>
      <c r="M14" s="76">
        <v>-1200</v>
      </c>
    </row>
    <row r="15" spans="1:13" ht="28.5" customHeight="1">
      <c r="A15" s="68"/>
      <c r="B15" s="21" t="s">
        <v>15</v>
      </c>
      <c r="C15" s="19" t="s">
        <v>16</v>
      </c>
      <c r="D15" s="78">
        <f>-2075.17-16-78-15+521+293+2</f>
        <v>-1368.17</v>
      </c>
      <c r="E15" s="78" t="e">
        <f>-#REF!+#REF!+#REF!+#REF!-E297</f>
        <v>#REF!</v>
      </c>
      <c r="F15" s="78" t="e">
        <f>-#REF!+#REF!+#REF!+#REF!-F297</f>
        <v>#REF!</v>
      </c>
      <c r="G15" s="78" t="e">
        <f>-#REF!+#REF!+#REF!+#REF!-G297</f>
        <v>#REF!</v>
      </c>
      <c r="H15" s="78" t="e">
        <f>-#REF!+#REF!+#REF!+#REF!-H297</f>
        <v>#REF!</v>
      </c>
      <c r="I15" s="73" t="e">
        <f t="shared" ref="I15:I78" si="0">E15+F15+G15+H15</f>
        <v>#REF!</v>
      </c>
      <c r="J15" s="78" t="e">
        <f>-#REF!+#REF!+#REF!+#REF!</f>
        <v>#REF!</v>
      </c>
      <c r="K15" s="78" t="e">
        <f>-#REF!+#REF!+#REF!+#REF!</f>
        <v>#REF!</v>
      </c>
      <c r="L15" s="78" t="e">
        <f>-#REF!+#REF!+#REF!+#REF!</f>
        <v>#REF!</v>
      </c>
      <c r="M15" s="78">
        <f>-2075.17-16-78-15+521+293+2</f>
        <v>-1368.17</v>
      </c>
    </row>
    <row r="16" spans="1:13" ht="18" customHeight="1">
      <c r="A16" s="68"/>
      <c r="B16" s="60" t="s">
        <v>140</v>
      </c>
      <c r="C16" s="61" t="s">
        <v>141</v>
      </c>
      <c r="D16" s="62">
        <f>D17</f>
        <v>-323</v>
      </c>
      <c r="E16" s="38">
        <f>E17</f>
        <v>7518</v>
      </c>
      <c r="F16" s="76">
        <f t="shared" ref="F16:L16" si="1">F17+F18</f>
        <v>0</v>
      </c>
      <c r="G16" s="76">
        <f t="shared" si="1"/>
        <v>0</v>
      </c>
      <c r="H16" s="76">
        <f t="shared" si="1"/>
        <v>0</v>
      </c>
      <c r="I16" s="73">
        <f t="shared" si="0"/>
        <v>7518</v>
      </c>
      <c r="J16" s="76">
        <f t="shared" si="1"/>
        <v>0</v>
      </c>
      <c r="K16" s="76">
        <f t="shared" si="1"/>
        <v>0</v>
      </c>
      <c r="L16" s="76">
        <f t="shared" si="1"/>
        <v>0</v>
      </c>
      <c r="M16" s="62">
        <f>M17</f>
        <v>-323</v>
      </c>
    </row>
    <row r="17" spans="1:13" ht="30.75" customHeight="1">
      <c r="A17" s="68"/>
      <c r="B17" s="39" t="s">
        <v>142</v>
      </c>
      <c r="C17" s="40" t="s">
        <v>143</v>
      </c>
      <c r="D17" s="41">
        <v>-323</v>
      </c>
      <c r="E17" s="79">
        <f>7580-62</f>
        <v>7518</v>
      </c>
      <c r="F17" s="76"/>
      <c r="G17" s="76"/>
      <c r="H17" s="76"/>
      <c r="I17" s="73">
        <f t="shared" si="0"/>
        <v>7518</v>
      </c>
      <c r="J17" s="78"/>
      <c r="K17" s="78"/>
      <c r="L17" s="78"/>
      <c r="M17" s="41">
        <v>-323</v>
      </c>
    </row>
    <row r="18" spans="1:13" ht="18" customHeight="1">
      <c r="A18" s="68" t="s">
        <v>169</v>
      </c>
      <c r="B18" s="42" t="s">
        <v>23</v>
      </c>
      <c r="C18" s="43"/>
      <c r="D18" s="80">
        <f>D19</f>
        <v>1368.17</v>
      </c>
      <c r="E18" s="76"/>
      <c r="F18" s="76"/>
      <c r="G18" s="76"/>
      <c r="H18" s="76"/>
      <c r="I18" s="73">
        <f t="shared" si="0"/>
        <v>0</v>
      </c>
      <c r="J18" s="78"/>
      <c r="K18" s="78"/>
      <c r="L18" s="78"/>
      <c r="M18" s="80">
        <f>M19</f>
        <v>1368.17</v>
      </c>
    </row>
    <row r="19" spans="1:13" ht="19.5" customHeight="1">
      <c r="A19" s="68"/>
      <c r="B19" s="44" t="s">
        <v>144</v>
      </c>
      <c r="C19" s="45" t="s">
        <v>145</v>
      </c>
      <c r="D19" s="76">
        <f>-D15</f>
        <v>1368.17</v>
      </c>
      <c r="E19" s="76" t="e">
        <f>#REF!</f>
        <v>#REF!</v>
      </c>
      <c r="F19" s="76" t="e">
        <f>#REF!</f>
        <v>#REF!</v>
      </c>
      <c r="G19" s="76" t="e">
        <f>#REF!</f>
        <v>#REF!</v>
      </c>
      <c r="H19" s="76" t="e">
        <f>#REF!</f>
        <v>#REF!</v>
      </c>
      <c r="I19" s="73" t="e">
        <f t="shared" si="0"/>
        <v>#REF!</v>
      </c>
      <c r="J19" s="78"/>
      <c r="K19" s="78"/>
      <c r="L19" s="78"/>
      <c r="M19" s="76">
        <f>-M15</f>
        <v>1368.17</v>
      </c>
    </row>
    <row r="20" spans="1:13" ht="18.75" customHeight="1">
      <c r="A20" s="68"/>
      <c r="B20" s="59" t="s">
        <v>147</v>
      </c>
      <c r="C20" s="24"/>
      <c r="D20" s="72">
        <f>D21+D27+D35+D41+D55+D97+D151+D268+D276</f>
        <v>-1523</v>
      </c>
      <c r="E20" s="76"/>
      <c r="F20" s="76"/>
      <c r="G20" s="76"/>
      <c r="H20" s="76"/>
      <c r="I20" s="73">
        <f t="shared" si="0"/>
        <v>0</v>
      </c>
      <c r="J20" s="78"/>
      <c r="K20" s="78"/>
      <c r="L20" s="78"/>
      <c r="M20" s="72">
        <f>M21+M27+M35+M41+M55+M97+M151+M268+M276</f>
        <v>-1523</v>
      </c>
    </row>
    <row r="21" spans="1:13" ht="18" customHeight="1">
      <c r="A21" s="68">
        <v>1</v>
      </c>
      <c r="B21" s="26" t="s">
        <v>31</v>
      </c>
      <c r="C21" s="51" t="s">
        <v>32</v>
      </c>
      <c r="D21" s="81">
        <f>D22+D25</f>
        <v>-2082</v>
      </c>
      <c r="E21" s="72" t="e">
        <f>E22+E25</f>
        <v>#REF!</v>
      </c>
      <c r="F21" s="72" t="e">
        <f>F22+F25</f>
        <v>#REF!</v>
      </c>
      <c r="G21" s="72" t="e">
        <f>G22+G25</f>
        <v>#REF!</v>
      </c>
      <c r="H21" s="72" t="e">
        <f>H22+H25</f>
        <v>#REF!</v>
      </c>
      <c r="I21" s="73" t="e">
        <f t="shared" si="0"/>
        <v>#REF!</v>
      </c>
      <c r="J21" s="72" t="e">
        <f>J22+J25</f>
        <v>#REF!</v>
      </c>
      <c r="K21" s="72" t="e">
        <f>K22+K25</f>
        <v>#REF!</v>
      </c>
      <c r="L21" s="72" t="e">
        <f>L22+L25</f>
        <v>#REF!</v>
      </c>
      <c r="M21" s="81">
        <f>M22+M25</f>
        <v>-2082</v>
      </c>
    </row>
    <row r="22" spans="1:13" ht="14.25">
      <c r="A22" s="68"/>
      <c r="B22" s="16" t="s">
        <v>17</v>
      </c>
      <c r="C22" s="18"/>
      <c r="D22" s="75">
        <f>D23+D24</f>
        <v>-2214.17</v>
      </c>
      <c r="E22" s="82" t="e">
        <f>#REF!+#REF!</f>
        <v>#REF!</v>
      </c>
      <c r="F22" s="82" t="e">
        <f>#REF!+#REF!</f>
        <v>#REF!</v>
      </c>
      <c r="G22" s="82" t="e">
        <f>#REF!+#REF!</f>
        <v>#REF!</v>
      </c>
      <c r="H22" s="82" t="e">
        <f>#REF!+#REF!</f>
        <v>#REF!</v>
      </c>
      <c r="I22" s="73" t="e">
        <f t="shared" si="0"/>
        <v>#REF!</v>
      </c>
      <c r="J22" s="82" t="e">
        <f>#REF!+#REF!</f>
        <v>#REF!</v>
      </c>
      <c r="K22" s="82" t="e">
        <f>#REF!+#REF!</f>
        <v>#REF!</v>
      </c>
      <c r="L22" s="82" t="e">
        <f>#REF!+#REF!</f>
        <v>#REF!</v>
      </c>
      <c r="M22" s="75">
        <f>M23+M24</f>
        <v>-2214.17</v>
      </c>
    </row>
    <row r="23" spans="1:13" ht="15">
      <c r="A23" s="68"/>
      <c r="B23" s="22" t="s">
        <v>153</v>
      </c>
      <c r="C23" s="19">
        <v>10</v>
      </c>
      <c r="D23" s="76">
        <f>-2416.17+1200-1200-78-15+293+2</f>
        <v>-2214.17</v>
      </c>
      <c r="E23" s="76">
        <v>7000</v>
      </c>
      <c r="F23" s="76">
        <f>9000+1655</f>
        <v>10655</v>
      </c>
      <c r="G23" s="76">
        <v>7000</v>
      </c>
      <c r="H23" s="76">
        <v>5500</v>
      </c>
      <c r="I23" s="73">
        <f t="shared" si="0"/>
        <v>30155</v>
      </c>
      <c r="J23" s="78">
        <v>24000</v>
      </c>
      <c r="K23" s="78">
        <v>24000</v>
      </c>
      <c r="L23" s="78">
        <v>24000</v>
      </c>
      <c r="M23" s="76">
        <f>-2416.17+1200-1200-78-15+293+2</f>
        <v>-2214.17</v>
      </c>
    </row>
    <row r="24" spans="1:13" ht="0.75" hidden="1" customHeight="1">
      <c r="A24" s="68"/>
      <c r="B24" s="22" t="s">
        <v>152</v>
      </c>
      <c r="C24" s="19">
        <v>20</v>
      </c>
      <c r="D24" s="76"/>
      <c r="E24" s="76">
        <f>3000+148+448+225-1000-13</f>
        <v>2808</v>
      </c>
      <c r="F24" s="76">
        <f>2363-153-75</f>
        <v>2135</v>
      </c>
      <c r="G24" s="76">
        <f>2000-152+1151+1</f>
        <v>3000</v>
      </c>
      <c r="H24" s="76">
        <f>2000-148-143-1301+1000-1</f>
        <v>1407</v>
      </c>
      <c r="I24" s="73">
        <f t="shared" si="0"/>
        <v>9350</v>
      </c>
      <c r="J24" s="78">
        <f>6000-363-50</f>
        <v>5587</v>
      </c>
      <c r="K24" s="78">
        <f>6000-907-50</f>
        <v>5043</v>
      </c>
      <c r="L24" s="78">
        <f>6000-1180-60-50</f>
        <v>4710</v>
      </c>
      <c r="M24" s="76"/>
    </row>
    <row r="25" spans="1:13" ht="20.25" customHeight="1">
      <c r="A25" s="68"/>
      <c r="B25" s="29" t="s">
        <v>23</v>
      </c>
      <c r="C25" s="53"/>
      <c r="D25" s="75">
        <f>D26</f>
        <v>132.17000000000002</v>
      </c>
      <c r="E25" s="81" t="e">
        <f>#REF!+#REF!+#REF!+#REF!+E26+#REF!</f>
        <v>#REF!</v>
      </c>
      <c r="F25" s="81" t="e">
        <f>#REF!+#REF!+#REF!+#REF!+F26+#REF!</f>
        <v>#REF!</v>
      </c>
      <c r="G25" s="81" t="e">
        <f>#REF!+#REF!+#REF!+#REF!+G26+#REF!</f>
        <v>#REF!</v>
      </c>
      <c r="H25" s="81" t="e">
        <f>#REF!+#REF!+#REF!+#REF!+H26+#REF!</f>
        <v>#REF!</v>
      </c>
      <c r="I25" s="73" t="e">
        <f t="shared" si="0"/>
        <v>#REF!</v>
      </c>
      <c r="J25" s="81" t="e">
        <f>#REF!+#REF!+#REF!+#REF!+J26+#REF!</f>
        <v>#REF!</v>
      </c>
      <c r="K25" s="81" t="e">
        <f>#REF!+#REF!+#REF!+#REF!+K26+#REF!</f>
        <v>#REF!</v>
      </c>
      <c r="L25" s="81" t="e">
        <f>#REF!+#REF!+#REF!+#REF!+L26+#REF!</f>
        <v>#REF!</v>
      </c>
      <c r="M25" s="75">
        <f>M26</f>
        <v>132.17000000000002</v>
      </c>
    </row>
    <row r="26" spans="1:13" ht="15">
      <c r="A26" s="68"/>
      <c r="B26" s="54" t="s">
        <v>146</v>
      </c>
      <c r="C26" s="53">
        <v>70</v>
      </c>
      <c r="D26" s="76">
        <f>14.5+0.77+1.3+15+7.6+78+15</f>
        <v>132.17000000000002</v>
      </c>
      <c r="E26" s="80"/>
      <c r="F26" s="80"/>
      <c r="G26" s="80"/>
      <c r="H26" s="80"/>
      <c r="I26" s="73">
        <f t="shared" si="0"/>
        <v>0</v>
      </c>
      <c r="J26" s="80" t="e">
        <f>#REF!</f>
        <v>#REF!</v>
      </c>
      <c r="K26" s="80" t="e">
        <f>#REF!</f>
        <v>#REF!</v>
      </c>
      <c r="L26" s="80" t="e">
        <f>#REF!</f>
        <v>#REF!</v>
      </c>
      <c r="M26" s="76">
        <f>14.5+0.77+1.3+15+7.6+78+15</f>
        <v>132.17000000000002</v>
      </c>
    </row>
    <row r="27" spans="1:13" ht="14.25">
      <c r="A27" s="68">
        <v>2</v>
      </c>
      <c r="B27" s="52" t="s">
        <v>134</v>
      </c>
      <c r="C27" s="51" t="s">
        <v>38</v>
      </c>
      <c r="D27" s="81">
        <f>D28</f>
        <v>0</v>
      </c>
      <c r="E27" s="81" t="e">
        <f t="shared" ref="E27:M27" si="2">E28</f>
        <v>#REF!</v>
      </c>
      <c r="F27" s="81" t="e">
        <f t="shared" si="2"/>
        <v>#REF!</v>
      </c>
      <c r="G27" s="81" t="e">
        <f t="shared" si="2"/>
        <v>#REF!</v>
      </c>
      <c r="H27" s="81" t="e">
        <f t="shared" si="2"/>
        <v>#REF!</v>
      </c>
      <c r="I27" s="81" t="e">
        <f t="shared" si="2"/>
        <v>#REF!</v>
      </c>
      <c r="J27" s="81" t="e">
        <f t="shared" si="2"/>
        <v>#REF!</v>
      </c>
      <c r="K27" s="81" t="e">
        <f t="shared" si="2"/>
        <v>#REF!</v>
      </c>
      <c r="L27" s="81" t="e">
        <f t="shared" si="2"/>
        <v>#REF!</v>
      </c>
      <c r="M27" s="81">
        <f t="shared" si="2"/>
        <v>0</v>
      </c>
    </row>
    <row r="28" spans="1:13" ht="28.5">
      <c r="A28" s="68"/>
      <c r="B28" s="28" t="s">
        <v>164</v>
      </c>
      <c r="C28" s="18" t="s">
        <v>39</v>
      </c>
      <c r="D28" s="75">
        <f>D29+D33</f>
        <v>0</v>
      </c>
      <c r="E28" s="82" t="e">
        <f>E29+E33</f>
        <v>#REF!</v>
      </c>
      <c r="F28" s="82" t="e">
        <f>F29+F33</f>
        <v>#REF!</v>
      </c>
      <c r="G28" s="82" t="e">
        <f>G29+G33</f>
        <v>#REF!</v>
      </c>
      <c r="H28" s="82" t="e">
        <f>H29+H33</f>
        <v>#REF!</v>
      </c>
      <c r="I28" s="73" t="e">
        <f t="shared" si="0"/>
        <v>#REF!</v>
      </c>
      <c r="J28" s="82" t="e">
        <f>J29+J33</f>
        <v>#REF!</v>
      </c>
      <c r="K28" s="82" t="e">
        <f>K29+K33</f>
        <v>#REF!</v>
      </c>
      <c r="L28" s="82" t="e">
        <f>L29+L33</f>
        <v>#REF!</v>
      </c>
      <c r="M28" s="75">
        <f>M29+M33</f>
        <v>0</v>
      </c>
    </row>
    <row r="29" spans="1:13" ht="14.25">
      <c r="A29" s="68"/>
      <c r="B29" s="16" t="s">
        <v>17</v>
      </c>
      <c r="C29" s="18"/>
      <c r="D29" s="75">
        <f>D30</f>
        <v>-10</v>
      </c>
      <c r="E29" s="82" t="e">
        <f>#REF!</f>
        <v>#REF!</v>
      </c>
      <c r="F29" s="82" t="e">
        <f>#REF!</f>
        <v>#REF!</v>
      </c>
      <c r="G29" s="82" t="e">
        <f>#REF!</f>
        <v>#REF!</v>
      </c>
      <c r="H29" s="82" t="e">
        <f>#REF!</f>
        <v>#REF!</v>
      </c>
      <c r="I29" s="73" t="e">
        <f t="shared" si="0"/>
        <v>#REF!</v>
      </c>
      <c r="J29" s="82" t="e">
        <f>#REF!</f>
        <v>#REF!</v>
      </c>
      <c r="K29" s="82" t="e">
        <f>#REF!</f>
        <v>#REF!</v>
      </c>
      <c r="L29" s="82" t="e">
        <f>#REF!</f>
        <v>#REF!</v>
      </c>
      <c r="M29" s="75">
        <f>M30</f>
        <v>-10</v>
      </c>
    </row>
    <row r="30" spans="1:13" ht="15">
      <c r="A30" s="68"/>
      <c r="B30" s="22" t="s">
        <v>21</v>
      </c>
      <c r="C30" s="19" t="s">
        <v>40</v>
      </c>
      <c r="D30" s="76">
        <f t="shared" ref="D30:M30" si="3">D31+D32</f>
        <v>-10</v>
      </c>
      <c r="E30" s="83">
        <f t="shared" si="3"/>
        <v>690</v>
      </c>
      <c r="F30" s="83">
        <f t="shared" si="3"/>
        <v>840</v>
      </c>
      <c r="G30" s="83">
        <f t="shared" si="3"/>
        <v>840</v>
      </c>
      <c r="H30" s="83">
        <f t="shared" si="3"/>
        <v>780</v>
      </c>
      <c r="I30" s="73">
        <f t="shared" si="0"/>
        <v>3150</v>
      </c>
      <c r="J30" s="83">
        <f t="shared" si="3"/>
        <v>3150</v>
      </c>
      <c r="K30" s="83">
        <f t="shared" si="3"/>
        <v>3150</v>
      </c>
      <c r="L30" s="83">
        <f t="shared" si="3"/>
        <v>3150</v>
      </c>
      <c r="M30" s="76">
        <f t="shared" si="3"/>
        <v>-10</v>
      </c>
    </row>
    <row r="31" spans="1:13" ht="14.25" customHeight="1">
      <c r="A31" s="68"/>
      <c r="B31" s="22" t="s">
        <v>153</v>
      </c>
      <c r="C31" s="19">
        <v>10</v>
      </c>
      <c r="D31" s="76">
        <v>-10</v>
      </c>
      <c r="E31" s="76">
        <v>600</v>
      </c>
      <c r="F31" s="76">
        <v>750</v>
      </c>
      <c r="G31" s="76">
        <v>750</v>
      </c>
      <c r="H31" s="76">
        <v>700</v>
      </c>
      <c r="I31" s="73">
        <f t="shared" si="0"/>
        <v>2800</v>
      </c>
      <c r="J31" s="78">
        <v>2800</v>
      </c>
      <c r="K31" s="78">
        <v>2800</v>
      </c>
      <c r="L31" s="78">
        <v>2800</v>
      </c>
      <c r="M31" s="76">
        <v>-10</v>
      </c>
    </row>
    <row r="32" spans="1:13" ht="0.75" customHeight="1">
      <c r="A32" s="68"/>
      <c r="B32" s="22" t="s">
        <v>20</v>
      </c>
      <c r="C32" s="19">
        <v>20</v>
      </c>
      <c r="D32" s="76"/>
      <c r="E32" s="76">
        <v>90</v>
      </c>
      <c r="F32" s="76">
        <v>90</v>
      </c>
      <c r="G32" s="76">
        <v>90</v>
      </c>
      <c r="H32" s="76">
        <v>80</v>
      </c>
      <c r="I32" s="73">
        <f t="shared" si="0"/>
        <v>350</v>
      </c>
      <c r="J32" s="78">
        <v>350</v>
      </c>
      <c r="K32" s="78">
        <v>350</v>
      </c>
      <c r="L32" s="78">
        <v>350</v>
      </c>
      <c r="M32" s="76"/>
    </row>
    <row r="33" spans="1:13" ht="15.75" customHeight="1">
      <c r="A33" s="68"/>
      <c r="B33" s="17" t="s">
        <v>23</v>
      </c>
      <c r="C33" s="19"/>
      <c r="D33" s="75">
        <f t="shared" ref="D33:M33" si="4">D34</f>
        <v>10</v>
      </c>
      <c r="E33" s="82">
        <f t="shared" si="4"/>
        <v>0</v>
      </c>
      <c r="F33" s="82">
        <f t="shared" si="4"/>
        <v>0</v>
      </c>
      <c r="G33" s="82">
        <f t="shared" si="4"/>
        <v>0</v>
      </c>
      <c r="H33" s="82">
        <f t="shared" si="4"/>
        <v>0</v>
      </c>
      <c r="I33" s="73">
        <f t="shared" si="0"/>
        <v>0</v>
      </c>
      <c r="J33" s="82">
        <f t="shared" si="4"/>
        <v>0</v>
      </c>
      <c r="K33" s="82">
        <f t="shared" si="4"/>
        <v>0</v>
      </c>
      <c r="L33" s="82">
        <f t="shared" si="4"/>
        <v>0</v>
      </c>
      <c r="M33" s="75">
        <f t="shared" si="4"/>
        <v>10</v>
      </c>
    </row>
    <row r="34" spans="1:13" ht="18.75" customHeight="1">
      <c r="A34" s="68"/>
      <c r="B34" s="22" t="s">
        <v>41</v>
      </c>
      <c r="C34" s="19" t="s">
        <v>28</v>
      </c>
      <c r="D34" s="76">
        <v>10</v>
      </c>
      <c r="E34" s="76"/>
      <c r="F34" s="76"/>
      <c r="G34" s="76"/>
      <c r="H34" s="76"/>
      <c r="I34" s="73">
        <f t="shared" si="0"/>
        <v>0</v>
      </c>
      <c r="J34" s="78"/>
      <c r="K34" s="78"/>
      <c r="L34" s="78"/>
      <c r="M34" s="76">
        <v>10</v>
      </c>
    </row>
    <row r="35" spans="1:13" ht="0.75" customHeight="1">
      <c r="A35" s="68">
        <v>3</v>
      </c>
      <c r="B35" s="26" t="s">
        <v>133</v>
      </c>
      <c r="C35" s="51">
        <v>60.02</v>
      </c>
      <c r="D35" s="81">
        <f>D36</f>
        <v>0</v>
      </c>
      <c r="E35" s="82" t="e">
        <f>E36+#REF!</f>
        <v>#REF!</v>
      </c>
      <c r="F35" s="82" t="e">
        <f>F36+#REF!</f>
        <v>#REF!</v>
      </c>
      <c r="G35" s="82" t="e">
        <f>G36+#REF!</f>
        <v>#REF!</v>
      </c>
      <c r="H35" s="82" t="e">
        <f>H36+#REF!</f>
        <v>#REF!</v>
      </c>
      <c r="I35" s="73" t="e">
        <f t="shared" si="0"/>
        <v>#REF!</v>
      </c>
      <c r="J35" s="82" t="e">
        <f>J36+#REF!</f>
        <v>#REF!</v>
      </c>
      <c r="K35" s="82" t="e">
        <f>K36+#REF!</f>
        <v>#REF!</v>
      </c>
      <c r="L35" s="82" t="e">
        <f>L36+#REF!</f>
        <v>#REF!</v>
      </c>
      <c r="M35" s="81">
        <f>M36</f>
        <v>0</v>
      </c>
    </row>
    <row r="36" spans="1:13" ht="14.25" hidden="1">
      <c r="A36" s="68"/>
      <c r="B36" s="29" t="s">
        <v>43</v>
      </c>
      <c r="C36" s="18" t="s">
        <v>44</v>
      </c>
      <c r="D36" s="75">
        <f>D37+D39</f>
        <v>0</v>
      </c>
      <c r="E36" s="82" t="e">
        <f>E37+E39</f>
        <v>#REF!</v>
      </c>
      <c r="F36" s="82" t="e">
        <f>F37+F39</f>
        <v>#REF!</v>
      </c>
      <c r="G36" s="82" t="e">
        <f>G37+G39</f>
        <v>#REF!</v>
      </c>
      <c r="H36" s="82" t="e">
        <f>H37+H39</f>
        <v>#REF!</v>
      </c>
      <c r="I36" s="73" t="e">
        <f t="shared" si="0"/>
        <v>#REF!</v>
      </c>
      <c r="J36" s="82" t="e">
        <f>J37+J39</f>
        <v>#REF!</v>
      </c>
      <c r="K36" s="82" t="e">
        <f>K37+K39</f>
        <v>#REF!</v>
      </c>
      <c r="L36" s="82" t="e">
        <f>L37+L39</f>
        <v>#REF!</v>
      </c>
      <c r="M36" s="75">
        <f>M37+M39</f>
        <v>0</v>
      </c>
    </row>
    <row r="37" spans="1:13" ht="14.25" hidden="1">
      <c r="A37" s="68"/>
      <c r="B37" s="16" t="s">
        <v>17</v>
      </c>
      <c r="C37" s="18"/>
      <c r="D37" s="75">
        <f>D38</f>
        <v>0</v>
      </c>
      <c r="E37" s="82" t="e">
        <f>#REF!</f>
        <v>#REF!</v>
      </c>
      <c r="F37" s="82" t="e">
        <f>#REF!</f>
        <v>#REF!</v>
      </c>
      <c r="G37" s="82" t="e">
        <f>#REF!</f>
        <v>#REF!</v>
      </c>
      <c r="H37" s="82" t="e">
        <f>#REF!</f>
        <v>#REF!</v>
      </c>
      <c r="I37" s="73" t="e">
        <f t="shared" si="0"/>
        <v>#REF!</v>
      </c>
      <c r="J37" s="82" t="e">
        <f>#REF!</f>
        <v>#REF!</v>
      </c>
      <c r="K37" s="82" t="e">
        <f>#REF!</f>
        <v>#REF!</v>
      </c>
      <c r="L37" s="82" t="e">
        <f>#REF!</f>
        <v>#REF!</v>
      </c>
      <c r="M37" s="75">
        <f>M38</f>
        <v>0</v>
      </c>
    </row>
    <row r="38" spans="1:13" ht="14.25" hidden="1" customHeight="1">
      <c r="A38" s="68"/>
      <c r="B38" s="22" t="s">
        <v>152</v>
      </c>
      <c r="C38" s="19">
        <v>20</v>
      </c>
      <c r="D38" s="76"/>
      <c r="E38" s="76"/>
      <c r="F38" s="76"/>
      <c r="G38" s="76"/>
      <c r="H38" s="76"/>
      <c r="I38" s="73"/>
      <c r="J38" s="78"/>
      <c r="K38" s="78"/>
      <c r="L38" s="78"/>
      <c r="M38" s="76"/>
    </row>
    <row r="39" spans="1:13" ht="14.25" hidden="1">
      <c r="A39" s="68"/>
      <c r="B39" s="17" t="s">
        <v>23</v>
      </c>
      <c r="C39" s="19"/>
      <c r="D39" s="75">
        <f t="shared" ref="D39:M39" si="5">D40</f>
        <v>0</v>
      </c>
      <c r="E39" s="82">
        <f t="shared" si="5"/>
        <v>0</v>
      </c>
      <c r="F39" s="82">
        <f t="shared" si="5"/>
        <v>0</v>
      </c>
      <c r="G39" s="82">
        <f t="shared" si="5"/>
        <v>0</v>
      </c>
      <c r="H39" s="82">
        <f t="shared" si="5"/>
        <v>0</v>
      </c>
      <c r="I39" s="73">
        <f t="shared" si="0"/>
        <v>0</v>
      </c>
      <c r="J39" s="82">
        <f t="shared" si="5"/>
        <v>0</v>
      </c>
      <c r="K39" s="82">
        <f t="shared" si="5"/>
        <v>0</v>
      </c>
      <c r="L39" s="82">
        <f t="shared" si="5"/>
        <v>0</v>
      </c>
      <c r="M39" s="75">
        <f t="shared" si="5"/>
        <v>0</v>
      </c>
    </row>
    <row r="40" spans="1:13" ht="15" hidden="1">
      <c r="A40" s="68"/>
      <c r="B40" s="22" t="s">
        <v>35</v>
      </c>
      <c r="C40" s="19">
        <v>70</v>
      </c>
      <c r="D40" s="76"/>
      <c r="E40" s="83"/>
      <c r="F40" s="83"/>
      <c r="G40" s="83"/>
      <c r="H40" s="83"/>
      <c r="I40" s="73"/>
      <c r="J40" s="83"/>
      <c r="K40" s="83"/>
      <c r="L40" s="83"/>
      <c r="M40" s="76"/>
    </row>
    <row r="41" spans="1:13" ht="18.75" customHeight="1">
      <c r="A41" s="68">
        <v>3</v>
      </c>
      <c r="B41" s="26" t="s">
        <v>46</v>
      </c>
      <c r="C41" s="51">
        <v>61.02</v>
      </c>
      <c r="D41" s="81">
        <f t="shared" ref="D41:M41" si="6">D42</f>
        <v>0</v>
      </c>
      <c r="E41" s="82">
        <f t="shared" si="6"/>
        <v>412</v>
      </c>
      <c r="F41" s="82">
        <f t="shared" si="6"/>
        <v>275</v>
      </c>
      <c r="G41" s="82">
        <f t="shared" si="6"/>
        <v>275</v>
      </c>
      <c r="H41" s="82">
        <f t="shared" si="6"/>
        <v>250</v>
      </c>
      <c r="I41" s="73">
        <f t="shared" si="0"/>
        <v>1212</v>
      </c>
      <c r="J41" s="82">
        <f t="shared" si="6"/>
        <v>900</v>
      </c>
      <c r="K41" s="82">
        <f t="shared" si="6"/>
        <v>900</v>
      </c>
      <c r="L41" s="82">
        <f t="shared" si="6"/>
        <v>900</v>
      </c>
      <c r="M41" s="81">
        <f t="shared" si="6"/>
        <v>0</v>
      </c>
    </row>
    <row r="42" spans="1:13" ht="33" customHeight="1">
      <c r="A42" s="68"/>
      <c r="B42" s="28" t="s">
        <v>47</v>
      </c>
      <c r="C42" s="19" t="s">
        <v>48</v>
      </c>
      <c r="D42" s="75">
        <f t="shared" ref="D42:M42" si="7">D43+D48</f>
        <v>0</v>
      </c>
      <c r="E42" s="82">
        <f t="shared" si="7"/>
        <v>412</v>
      </c>
      <c r="F42" s="82">
        <f t="shared" si="7"/>
        <v>275</v>
      </c>
      <c r="G42" s="82">
        <f t="shared" si="7"/>
        <v>275</v>
      </c>
      <c r="H42" s="82">
        <f t="shared" si="7"/>
        <v>250</v>
      </c>
      <c r="I42" s="73">
        <f t="shared" si="0"/>
        <v>1212</v>
      </c>
      <c r="J42" s="82">
        <f t="shared" si="7"/>
        <v>900</v>
      </c>
      <c r="K42" s="82">
        <f t="shared" si="7"/>
        <v>900</v>
      </c>
      <c r="L42" s="82">
        <f t="shared" si="7"/>
        <v>900</v>
      </c>
      <c r="M42" s="75">
        <f t="shared" si="7"/>
        <v>0</v>
      </c>
    </row>
    <row r="43" spans="1:13" ht="14.25">
      <c r="A43" s="68"/>
      <c r="B43" s="16" t="s">
        <v>17</v>
      </c>
      <c r="C43" s="19"/>
      <c r="D43" s="75">
        <f t="shared" ref="D43:M43" si="8">D44</f>
        <v>-5</v>
      </c>
      <c r="E43" s="82">
        <f t="shared" si="8"/>
        <v>200</v>
      </c>
      <c r="F43" s="82">
        <f t="shared" si="8"/>
        <v>275</v>
      </c>
      <c r="G43" s="82">
        <f t="shared" si="8"/>
        <v>275</v>
      </c>
      <c r="H43" s="82">
        <f t="shared" si="8"/>
        <v>250</v>
      </c>
      <c r="I43" s="73">
        <f t="shared" si="0"/>
        <v>1000</v>
      </c>
      <c r="J43" s="82">
        <f t="shared" si="8"/>
        <v>900</v>
      </c>
      <c r="K43" s="82">
        <f t="shared" si="8"/>
        <v>900</v>
      </c>
      <c r="L43" s="82">
        <f t="shared" si="8"/>
        <v>900</v>
      </c>
      <c r="M43" s="75">
        <f t="shared" si="8"/>
        <v>-5</v>
      </c>
    </row>
    <row r="44" spans="1:13" ht="15">
      <c r="A44" s="68"/>
      <c r="B44" s="22" t="s">
        <v>18</v>
      </c>
      <c r="C44" s="19">
        <v>1</v>
      </c>
      <c r="D44" s="76">
        <f t="shared" ref="D44:M44" si="9">D45+D46+D47</f>
        <v>-5</v>
      </c>
      <c r="E44" s="83">
        <f t="shared" si="9"/>
        <v>200</v>
      </c>
      <c r="F44" s="83">
        <f t="shared" si="9"/>
        <v>275</v>
      </c>
      <c r="G44" s="83">
        <f t="shared" si="9"/>
        <v>275</v>
      </c>
      <c r="H44" s="83">
        <f t="shared" si="9"/>
        <v>250</v>
      </c>
      <c r="I44" s="73">
        <f t="shared" si="0"/>
        <v>1000</v>
      </c>
      <c r="J44" s="83">
        <f t="shared" si="9"/>
        <v>900</v>
      </c>
      <c r="K44" s="83">
        <f t="shared" si="9"/>
        <v>900</v>
      </c>
      <c r="L44" s="83">
        <f t="shared" si="9"/>
        <v>900</v>
      </c>
      <c r="M44" s="76">
        <f t="shared" si="9"/>
        <v>-5</v>
      </c>
    </row>
    <row r="45" spans="1:13" ht="15" hidden="1">
      <c r="A45" s="68"/>
      <c r="B45" s="22" t="s">
        <v>19</v>
      </c>
      <c r="C45" s="19">
        <v>10</v>
      </c>
      <c r="D45" s="76"/>
      <c r="E45" s="76"/>
      <c r="F45" s="76"/>
      <c r="G45" s="76"/>
      <c r="H45" s="76"/>
      <c r="I45" s="73">
        <f t="shared" si="0"/>
        <v>0</v>
      </c>
      <c r="J45" s="78"/>
      <c r="K45" s="78"/>
      <c r="L45" s="78"/>
      <c r="M45" s="76"/>
    </row>
    <row r="46" spans="1:13" ht="15">
      <c r="A46" s="68"/>
      <c r="B46" s="22" t="s">
        <v>152</v>
      </c>
      <c r="C46" s="19">
        <v>20</v>
      </c>
      <c r="D46" s="76">
        <v>-5</v>
      </c>
      <c r="E46" s="76">
        <v>200</v>
      </c>
      <c r="F46" s="76">
        <v>275</v>
      </c>
      <c r="G46" s="76">
        <v>275</v>
      </c>
      <c r="H46" s="76">
        <v>250</v>
      </c>
      <c r="I46" s="73">
        <f t="shared" si="0"/>
        <v>1000</v>
      </c>
      <c r="J46" s="78">
        <v>900</v>
      </c>
      <c r="K46" s="78">
        <v>900</v>
      </c>
      <c r="L46" s="78">
        <v>900</v>
      </c>
      <c r="M46" s="76">
        <v>-5</v>
      </c>
    </row>
    <row r="47" spans="1:13" ht="15" hidden="1">
      <c r="A47" s="68"/>
      <c r="B47" s="22" t="s">
        <v>42</v>
      </c>
      <c r="C47" s="19">
        <v>59.02</v>
      </c>
      <c r="D47" s="76"/>
      <c r="E47" s="76"/>
      <c r="F47" s="76"/>
      <c r="G47" s="76"/>
      <c r="H47" s="76"/>
      <c r="I47" s="73">
        <f t="shared" si="0"/>
        <v>0</v>
      </c>
      <c r="J47" s="78"/>
      <c r="K47" s="78"/>
      <c r="L47" s="78"/>
      <c r="M47" s="76"/>
    </row>
    <row r="48" spans="1:13" ht="14.25">
      <c r="A48" s="68"/>
      <c r="B48" s="17" t="s">
        <v>23</v>
      </c>
      <c r="C48" s="19"/>
      <c r="D48" s="75">
        <f t="shared" ref="D48:M48" si="10">D49</f>
        <v>5</v>
      </c>
      <c r="E48" s="82">
        <f t="shared" si="10"/>
        <v>212</v>
      </c>
      <c r="F48" s="82">
        <f t="shared" si="10"/>
        <v>0</v>
      </c>
      <c r="G48" s="82">
        <f t="shared" si="10"/>
        <v>0</v>
      </c>
      <c r="H48" s="82">
        <f t="shared" si="10"/>
        <v>0</v>
      </c>
      <c r="I48" s="73">
        <f t="shared" si="0"/>
        <v>212</v>
      </c>
      <c r="J48" s="82">
        <f t="shared" si="10"/>
        <v>0</v>
      </c>
      <c r="K48" s="82">
        <f t="shared" si="10"/>
        <v>0</v>
      </c>
      <c r="L48" s="82">
        <f t="shared" si="10"/>
        <v>0</v>
      </c>
      <c r="M48" s="75">
        <f t="shared" si="10"/>
        <v>5</v>
      </c>
    </row>
    <row r="49" spans="1:13" ht="14.25" customHeight="1">
      <c r="A49" s="68"/>
      <c r="B49" s="22" t="s">
        <v>35</v>
      </c>
      <c r="C49" s="19">
        <v>70</v>
      </c>
      <c r="D49" s="76">
        <v>5</v>
      </c>
      <c r="E49" s="76">
        <v>212</v>
      </c>
      <c r="F49" s="76"/>
      <c r="G49" s="76"/>
      <c r="H49" s="76"/>
      <c r="I49" s="73">
        <f t="shared" si="0"/>
        <v>212</v>
      </c>
      <c r="J49" s="76"/>
      <c r="K49" s="76"/>
      <c r="L49" s="76"/>
      <c r="M49" s="76">
        <v>5</v>
      </c>
    </row>
    <row r="50" spans="1:13" ht="15" hidden="1">
      <c r="A50" s="68"/>
      <c r="B50" s="22" t="s">
        <v>45</v>
      </c>
      <c r="C50" s="19" t="s">
        <v>49</v>
      </c>
      <c r="D50" s="76"/>
      <c r="E50" s="76"/>
      <c r="F50" s="76"/>
      <c r="G50" s="76"/>
      <c r="H50" s="76"/>
      <c r="I50" s="73">
        <f t="shared" si="0"/>
        <v>0</v>
      </c>
      <c r="J50" s="78"/>
      <c r="K50" s="78"/>
      <c r="L50" s="78"/>
      <c r="M50" s="76"/>
    </row>
    <row r="51" spans="1:13" ht="15" hidden="1">
      <c r="A51" s="68"/>
      <c r="B51" s="22" t="s">
        <v>36</v>
      </c>
      <c r="C51" s="19" t="s">
        <v>37</v>
      </c>
      <c r="D51" s="76"/>
      <c r="E51" s="76"/>
      <c r="F51" s="76"/>
      <c r="G51" s="76"/>
      <c r="H51" s="76"/>
      <c r="I51" s="73">
        <f t="shared" si="0"/>
        <v>0</v>
      </c>
      <c r="J51" s="78"/>
      <c r="K51" s="78"/>
      <c r="L51" s="78"/>
      <c r="M51" s="76"/>
    </row>
    <row r="52" spans="1:13" ht="0.75" hidden="1" customHeight="1">
      <c r="A52" s="68"/>
      <c r="B52" s="22" t="s">
        <v>53</v>
      </c>
      <c r="C52" s="19"/>
      <c r="D52" s="76"/>
      <c r="E52" s="76"/>
      <c r="F52" s="76"/>
      <c r="G52" s="76"/>
      <c r="H52" s="76"/>
      <c r="I52" s="73">
        <f t="shared" si="0"/>
        <v>0</v>
      </c>
      <c r="J52" s="78"/>
      <c r="K52" s="78"/>
      <c r="L52" s="78"/>
      <c r="M52" s="76"/>
    </row>
    <row r="53" spans="1:13" ht="14.25" hidden="1" customHeight="1">
      <c r="A53" s="68"/>
      <c r="B53" s="17" t="s">
        <v>23</v>
      </c>
      <c r="C53" s="19"/>
      <c r="D53" s="76">
        <f t="shared" ref="D53:M53" si="11">D54</f>
        <v>0</v>
      </c>
      <c r="E53" s="83"/>
      <c r="F53" s="83"/>
      <c r="G53" s="83"/>
      <c r="H53" s="83"/>
      <c r="I53" s="73">
        <f t="shared" si="0"/>
        <v>0</v>
      </c>
      <c r="J53" s="83">
        <f t="shared" si="11"/>
        <v>0</v>
      </c>
      <c r="K53" s="83">
        <f t="shared" si="11"/>
        <v>0</v>
      </c>
      <c r="L53" s="83">
        <f t="shared" si="11"/>
        <v>0</v>
      </c>
      <c r="M53" s="76">
        <f t="shared" si="11"/>
        <v>0</v>
      </c>
    </row>
    <row r="54" spans="1:13" ht="12" hidden="1" customHeight="1">
      <c r="A54" s="68"/>
      <c r="B54" s="22" t="s">
        <v>35</v>
      </c>
      <c r="C54" s="19">
        <v>70</v>
      </c>
      <c r="D54" s="76"/>
      <c r="E54" s="76"/>
      <c r="F54" s="76"/>
      <c r="G54" s="76"/>
      <c r="H54" s="76"/>
      <c r="I54" s="73">
        <f t="shared" si="0"/>
        <v>0</v>
      </c>
      <c r="J54" s="78"/>
      <c r="K54" s="78"/>
      <c r="L54" s="78"/>
      <c r="M54" s="76"/>
    </row>
    <row r="55" spans="1:13" ht="14.25">
      <c r="A55" s="68">
        <v>4</v>
      </c>
      <c r="B55" s="26" t="s">
        <v>135</v>
      </c>
      <c r="C55" s="51">
        <v>66.02</v>
      </c>
      <c r="D55" s="81">
        <f>D56+D63</f>
        <v>526</v>
      </c>
      <c r="E55" s="82" t="e">
        <f>E56+E63</f>
        <v>#REF!</v>
      </c>
      <c r="F55" s="82" t="e">
        <f>F56+F63</f>
        <v>#REF!</v>
      </c>
      <c r="G55" s="82" t="e">
        <f>G56+G63</f>
        <v>#REF!</v>
      </c>
      <c r="H55" s="82" t="e">
        <f>H56+H63</f>
        <v>#REF!</v>
      </c>
      <c r="I55" s="73" t="e">
        <f t="shared" si="0"/>
        <v>#REF!</v>
      </c>
      <c r="J55" s="82" t="e">
        <f>J56+J63</f>
        <v>#REF!</v>
      </c>
      <c r="K55" s="82" t="e">
        <f>K56+K63</f>
        <v>#REF!</v>
      </c>
      <c r="L55" s="82" t="e">
        <f>L56+L63</f>
        <v>#REF!</v>
      </c>
      <c r="M55" s="81">
        <f>M56+M63</f>
        <v>526</v>
      </c>
    </row>
    <row r="56" spans="1:13" ht="14.25">
      <c r="A56" s="68"/>
      <c r="B56" s="17" t="s">
        <v>54</v>
      </c>
      <c r="C56" s="19" t="s">
        <v>55</v>
      </c>
      <c r="D56" s="75">
        <f>D57+D60</f>
        <v>428</v>
      </c>
      <c r="E56" s="82" t="e">
        <f>E57+E60</f>
        <v>#REF!</v>
      </c>
      <c r="F56" s="82" t="e">
        <f>F57+F60</f>
        <v>#REF!</v>
      </c>
      <c r="G56" s="82" t="e">
        <f>G57+G60</f>
        <v>#REF!</v>
      </c>
      <c r="H56" s="82" t="e">
        <f>H57+H60</f>
        <v>#REF!</v>
      </c>
      <c r="I56" s="73" t="e">
        <f t="shared" si="0"/>
        <v>#REF!</v>
      </c>
      <c r="J56" s="82" t="e">
        <f>J57+J60</f>
        <v>#REF!</v>
      </c>
      <c r="K56" s="82" t="e">
        <f>K57+K60</f>
        <v>#REF!</v>
      </c>
      <c r="L56" s="82" t="e">
        <f>L57+L60</f>
        <v>#REF!</v>
      </c>
      <c r="M56" s="75">
        <f>M57+M60</f>
        <v>428</v>
      </c>
    </row>
    <row r="57" spans="1:13" ht="14.25">
      <c r="A57" s="68"/>
      <c r="B57" s="16" t="s">
        <v>17</v>
      </c>
      <c r="C57" s="19"/>
      <c r="D57" s="75">
        <f>D58</f>
        <v>392</v>
      </c>
      <c r="E57" s="82" t="e">
        <f>#REF!</f>
        <v>#REF!</v>
      </c>
      <c r="F57" s="82" t="e">
        <f>#REF!</f>
        <v>#REF!</v>
      </c>
      <c r="G57" s="82" t="e">
        <f>#REF!</f>
        <v>#REF!</v>
      </c>
      <c r="H57" s="82" t="e">
        <f>#REF!</f>
        <v>#REF!</v>
      </c>
      <c r="I57" s="73" t="e">
        <f t="shared" si="0"/>
        <v>#REF!</v>
      </c>
      <c r="J57" s="82" t="e">
        <f>#REF!</f>
        <v>#REF!</v>
      </c>
      <c r="K57" s="82" t="e">
        <f>#REF!</f>
        <v>#REF!</v>
      </c>
      <c r="L57" s="82" t="e">
        <f>#REF!</f>
        <v>#REF!</v>
      </c>
      <c r="M57" s="75">
        <f>M58</f>
        <v>392</v>
      </c>
    </row>
    <row r="58" spans="1:13" ht="15">
      <c r="A58" s="68"/>
      <c r="B58" s="22" t="s">
        <v>56</v>
      </c>
      <c r="C58" s="18" t="s">
        <v>57</v>
      </c>
      <c r="D58" s="76">
        <f t="shared" ref="D58:M58" si="12">D59</f>
        <v>392</v>
      </c>
      <c r="E58" s="83">
        <f t="shared" si="12"/>
        <v>1000</v>
      </c>
      <c r="F58" s="83">
        <f t="shared" si="12"/>
        <v>3260</v>
      </c>
      <c r="G58" s="83">
        <f t="shared" si="12"/>
        <v>3000</v>
      </c>
      <c r="H58" s="83">
        <f t="shared" si="12"/>
        <v>3000</v>
      </c>
      <c r="I58" s="73">
        <f t="shared" si="0"/>
        <v>10260</v>
      </c>
      <c r="J58" s="83">
        <f t="shared" si="12"/>
        <v>5000</v>
      </c>
      <c r="K58" s="83">
        <f t="shared" si="12"/>
        <v>5000</v>
      </c>
      <c r="L58" s="83">
        <f t="shared" si="12"/>
        <v>5000</v>
      </c>
      <c r="M58" s="76">
        <f t="shared" si="12"/>
        <v>392</v>
      </c>
    </row>
    <row r="59" spans="1:13" ht="15">
      <c r="A59" s="68"/>
      <c r="B59" s="22" t="s">
        <v>58</v>
      </c>
      <c r="C59" s="18" t="s">
        <v>59</v>
      </c>
      <c r="D59" s="76">
        <f>104+200+88</f>
        <v>392</v>
      </c>
      <c r="E59" s="76">
        <v>1000</v>
      </c>
      <c r="F59" s="76">
        <v>3260</v>
      </c>
      <c r="G59" s="76">
        <v>3000</v>
      </c>
      <c r="H59" s="76">
        <v>3000</v>
      </c>
      <c r="I59" s="73">
        <f t="shared" si="0"/>
        <v>10260</v>
      </c>
      <c r="J59" s="78">
        <v>5000</v>
      </c>
      <c r="K59" s="78">
        <v>5000</v>
      </c>
      <c r="L59" s="78">
        <v>5000</v>
      </c>
      <c r="M59" s="76">
        <f>104+200+88</f>
        <v>392</v>
      </c>
    </row>
    <row r="60" spans="1:13" ht="15">
      <c r="A60" s="68"/>
      <c r="B60" s="17" t="s">
        <v>23</v>
      </c>
      <c r="C60" s="19"/>
      <c r="D60" s="76">
        <f>D61+D62</f>
        <v>36</v>
      </c>
      <c r="E60" s="83">
        <f>E61+E62</f>
        <v>41439</v>
      </c>
      <c r="F60" s="83">
        <f>F61+F62</f>
        <v>0</v>
      </c>
      <c r="G60" s="83">
        <f>G61+G62</f>
        <v>0</v>
      </c>
      <c r="H60" s="83">
        <f>H61+H62</f>
        <v>0</v>
      </c>
      <c r="I60" s="73">
        <f t="shared" si="0"/>
        <v>41439</v>
      </c>
      <c r="J60" s="83">
        <f>J61+J62</f>
        <v>0</v>
      </c>
      <c r="K60" s="83">
        <f>K61+K62</f>
        <v>0</v>
      </c>
      <c r="L60" s="83">
        <f>L61+L62</f>
        <v>0</v>
      </c>
      <c r="M60" s="76">
        <f>M61+M62</f>
        <v>36</v>
      </c>
    </row>
    <row r="61" spans="1:13" ht="19.5" customHeight="1">
      <c r="A61" s="68"/>
      <c r="B61" s="22" t="s">
        <v>51</v>
      </c>
      <c r="C61" s="19" t="s">
        <v>24</v>
      </c>
      <c r="D61" s="76">
        <f>8+28</f>
        <v>36</v>
      </c>
      <c r="E61" s="76">
        <v>41439</v>
      </c>
      <c r="F61" s="76"/>
      <c r="G61" s="76"/>
      <c r="H61" s="76"/>
      <c r="I61" s="73">
        <f t="shared" si="0"/>
        <v>41439</v>
      </c>
      <c r="J61" s="78"/>
      <c r="K61" s="78"/>
      <c r="L61" s="78"/>
      <c r="M61" s="76">
        <f>8+28</f>
        <v>36</v>
      </c>
    </row>
    <row r="62" spans="1:13" ht="0.75" customHeight="1">
      <c r="A62" s="68"/>
      <c r="B62" s="22" t="s">
        <v>25</v>
      </c>
      <c r="C62" s="19" t="s">
        <v>26</v>
      </c>
      <c r="D62" s="76">
        <v>0</v>
      </c>
      <c r="E62" s="76">
        <v>0</v>
      </c>
      <c r="F62" s="76">
        <v>0</v>
      </c>
      <c r="G62" s="76">
        <v>0</v>
      </c>
      <c r="H62" s="76">
        <v>0</v>
      </c>
      <c r="I62" s="73">
        <f t="shared" si="0"/>
        <v>0</v>
      </c>
      <c r="J62" s="78"/>
      <c r="K62" s="78"/>
      <c r="L62" s="78"/>
      <c r="M62" s="76">
        <v>0</v>
      </c>
    </row>
    <row r="63" spans="1:13" ht="14.25">
      <c r="A63" s="68"/>
      <c r="B63" s="49" t="s">
        <v>138</v>
      </c>
      <c r="C63" s="48" t="s">
        <v>60</v>
      </c>
      <c r="D63" s="84">
        <f t="shared" ref="D63:M66" si="13">D67+D73+D79+D85+D91</f>
        <v>98</v>
      </c>
      <c r="E63" s="82">
        <f t="shared" si="13"/>
        <v>1482</v>
      </c>
      <c r="F63" s="82">
        <f t="shared" si="13"/>
        <v>1482</v>
      </c>
      <c r="G63" s="82">
        <f t="shared" si="13"/>
        <v>1482</v>
      </c>
      <c r="H63" s="82">
        <f t="shared" si="13"/>
        <v>1315</v>
      </c>
      <c r="I63" s="73">
        <f t="shared" si="0"/>
        <v>5761</v>
      </c>
      <c r="J63" s="82">
        <f t="shared" si="13"/>
        <v>6451</v>
      </c>
      <c r="K63" s="82">
        <f t="shared" si="13"/>
        <v>6451</v>
      </c>
      <c r="L63" s="82">
        <f t="shared" si="13"/>
        <v>6451</v>
      </c>
      <c r="M63" s="84">
        <f t="shared" si="13"/>
        <v>98</v>
      </c>
    </row>
    <row r="64" spans="1:13" ht="14.25">
      <c r="A64" s="68"/>
      <c r="B64" s="16" t="s">
        <v>17</v>
      </c>
      <c r="C64" s="19"/>
      <c r="D64" s="75">
        <f t="shared" si="13"/>
        <v>98</v>
      </c>
      <c r="E64" s="82">
        <f t="shared" si="13"/>
        <v>1482</v>
      </c>
      <c r="F64" s="82">
        <f t="shared" si="13"/>
        <v>1482</v>
      </c>
      <c r="G64" s="82">
        <f t="shared" si="13"/>
        <v>1482</v>
      </c>
      <c r="H64" s="82">
        <f t="shared" si="13"/>
        <v>1315</v>
      </c>
      <c r="I64" s="73">
        <f t="shared" si="0"/>
        <v>5761</v>
      </c>
      <c r="J64" s="82">
        <f t="shared" si="13"/>
        <v>6451</v>
      </c>
      <c r="K64" s="82">
        <f t="shared" si="13"/>
        <v>6451</v>
      </c>
      <c r="L64" s="82">
        <f t="shared" si="13"/>
        <v>6451</v>
      </c>
      <c r="M64" s="75">
        <f t="shared" si="13"/>
        <v>98</v>
      </c>
    </row>
    <row r="65" spans="1:13" ht="15">
      <c r="A65" s="68"/>
      <c r="B65" s="22" t="s">
        <v>18</v>
      </c>
      <c r="C65" s="19"/>
      <c r="D65" s="76">
        <f t="shared" si="13"/>
        <v>98</v>
      </c>
      <c r="E65" s="83">
        <f t="shared" si="13"/>
        <v>1482</v>
      </c>
      <c r="F65" s="83">
        <f t="shared" si="13"/>
        <v>1482</v>
      </c>
      <c r="G65" s="83">
        <f t="shared" si="13"/>
        <v>1482</v>
      </c>
      <c r="H65" s="83">
        <f t="shared" si="13"/>
        <v>1315</v>
      </c>
      <c r="I65" s="73">
        <f t="shared" si="0"/>
        <v>5761</v>
      </c>
      <c r="J65" s="83">
        <f t="shared" si="13"/>
        <v>6451</v>
      </c>
      <c r="K65" s="83">
        <f t="shared" si="13"/>
        <v>6451</v>
      </c>
      <c r="L65" s="83">
        <f t="shared" si="13"/>
        <v>6451</v>
      </c>
      <c r="M65" s="76">
        <f t="shared" si="13"/>
        <v>98</v>
      </c>
    </row>
    <row r="66" spans="1:13" ht="15">
      <c r="A66" s="68"/>
      <c r="B66" s="22" t="s">
        <v>61</v>
      </c>
      <c r="C66" s="19" t="s">
        <v>62</v>
      </c>
      <c r="D66" s="76">
        <f t="shared" si="13"/>
        <v>98</v>
      </c>
      <c r="E66" s="83">
        <f t="shared" si="13"/>
        <v>1482</v>
      </c>
      <c r="F66" s="83">
        <f t="shared" si="13"/>
        <v>1482</v>
      </c>
      <c r="G66" s="83">
        <f t="shared" si="13"/>
        <v>1482</v>
      </c>
      <c r="H66" s="83">
        <f t="shared" si="13"/>
        <v>1315</v>
      </c>
      <c r="I66" s="73">
        <f t="shared" si="0"/>
        <v>5761</v>
      </c>
      <c r="J66" s="83">
        <f t="shared" si="13"/>
        <v>6451</v>
      </c>
      <c r="K66" s="83">
        <f t="shared" si="13"/>
        <v>6451</v>
      </c>
      <c r="L66" s="83">
        <f t="shared" si="13"/>
        <v>6451</v>
      </c>
      <c r="M66" s="76">
        <f t="shared" si="13"/>
        <v>98</v>
      </c>
    </row>
    <row r="67" spans="1:13" ht="28.5">
      <c r="A67" s="68"/>
      <c r="B67" s="49" t="s">
        <v>63</v>
      </c>
      <c r="C67" s="48" t="s">
        <v>60</v>
      </c>
      <c r="D67" s="84">
        <f t="shared" ref="D67:M69" si="14">D68</f>
        <v>42</v>
      </c>
      <c r="E67" s="82">
        <f t="shared" si="14"/>
        <v>332</v>
      </c>
      <c r="F67" s="82">
        <f t="shared" si="14"/>
        <v>320</v>
      </c>
      <c r="G67" s="82">
        <f t="shared" si="14"/>
        <v>324</v>
      </c>
      <c r="H67" s="82">
        <f t="shared" si="14"/>
        <v>294</v>
      </c>
      <c r="I67" s="73">
        <f t="shared" si="0"/>
        <v>1270</v>
      </c>
      <c r="J67" s="82">
        <f t="shared" si="14"/>
        <v>1320</v>
      </c>
      <c r="K67" s="82">
        <f t="shared" si="14"/>
        <v>1320</v>
      </c>
      <c r="L67" s="82">
        <f t="shared" si="14"/>
        <v>1320</v>
      </c>
      <c r="M67" s="84">
        <f t="shared" si="14"/>
        <v>42</v>
      </c>
    </row>
    <row r="68" spans="1:13" ht="14.25">
      <c r="A68" s="68"/>
      <c r="B68" s="16" t="s">
        <v>17</v>
      </c>
      <c r="C68" s="19"/>
      <c r="D68" s="75">
        <f t="shared" si="14"/>
        <v>42</v>
      </c>
      <c r="E68" s="82">
        <f t="shared" si="14"/>
        <v>332</v>
      </c>
      <c r="F68" s="82">
        <f t="shared" si="14"/>
        <v>320</v>
      </c>
      <c r="G68" s="82">
        <f t="shared" si="14"/>
        <v>324</v>
      </c>
      <c r="H68" s="82">
        <f t="shared" si="14"/>
        <v>294</v>
      </c>
      <c r="I68" s="73">
        <f t="shared" si="0"/>
        <v>1270</v>
      </c>
      <c r="J68" s="82">
        <f t="shared" si="14"/>
        <v>1320</v>
      </c>
      <c r="K68" s="82">
        <f t="shared" si="14"/>
        <v>1320</v>
      </c>
      <c r="L68" s="82">
        <f t="shared" si="14"/>
        <v>1320</v>
      </c>
      <c r="M68" s="75">
        <f t="shared" si="14"/>
        <v>42</v>
      </c>
    </row>
    <row r="69" spans="1:13" ht="15">
      <c r="A69" s="68"/>
      <c r="B69" s="22" t="s">
        <v>18</v>
      </c>
      <c r="C69" s="19">
        <v>0.1</v>
      </c>
      <c r="D69" s="76">
        <f t="shared" si="14"/>
        <v>42</v>
      </c>
      <c r="E69" s="83">
        <f t="shared" si="14"/>
        <v>332</v>
      </c>
      <c r="F69" s="83">
        <f t="shared" si="14"/>
        <v>320</v>
      </c>
      <c r="G69" s="83">
        <f t="shared" si="14"/>
        <v>324</v>
      </c>
      <c r="H69" s="83">
        <f t="shared" si="14"/>
        <v>294</v>
      </c>
      <c r="I69" s="73">
        <f t="shared" si="0"/>
        <v>1270</v>
      </c>
      <c r="J69" s="83">
        <f t="shared" si="14"/>
        <v>1320</v>
      </c>
      <c r="K69" s="83">
        <f t="shared" si="14"/>
        <v>1320</v>
      </c>
      <c r="L69" s="83">
        <f t="shared" si="14"/>
        <v>1320</v>
      </c>
      <c r="M69" s="76">
        <f t="shared" si="14"/>
        <v>42</v>
      </c>
    </row>
    <row r="70" spans="1:13" ht="15">
      <c r="A70" s="68"/>
      <c r="B70" s="22" t="s">
        <v>61</v>
      </c>
      <c r="C70" s="19" t="s">
        <v>62</v>
      </c>
      <c r="D70" s="76">
        <f t="shared" ref="D70:M70" si="15">D71+D72</f>
        <v>42</v>
      </c>
      <c r="E70" s="83">
        <f t="shared" si="15"/>
        <v>332</v>
      </c>
      <c r="F70" s="83">
        <f t="shared" si="15"/>
        <v>320</v>
      </c>
      <c r="G70" s="83">
        <f t="shared" si="15"/>
        <v>324</v>
      </c>
      <c r="H70" s="83">
        <f t="shared" si="15"/>
        <v>294</v>
      </c>
      <c r="I70" s="73">
        <f t="shared" si="0"/>
        <v>1270</v>
      </c>
      <c r="J70" s="83">
        <f t="shared" si="15"/>
        <v>1320</v>
      </c>
      <c r="K70" s="83">
        <f t="shared" si="15"/>
        <v>1320</v>
      </c>
      <c r="L70" s="83">
        <f t="shared" si="15"/>
        <v>1320</v>
      </c>
      <c r="M70" s="76">
        <f t="shared" si="15"/>
        <v>42</v>
      </c>
    </row>
    <row r="71" spans="1:13" ht="15">
      <c r="A71" s="68"/>
      <c r="B71" s="22" t="s">
        <v>153</v>
      </c>
      <c r="C71" s="19">
        <v>10</v>
      </c>
      <c r="D71" s="76">
        <v>32</v>
      </c>
      <c r="E71" s="76">
        <f>330-5</f>
        <v>325</v>
      </c>
      <c r="F71" s="76">
        <v>320</v>
      </c>
      <c r="G71" s="76">
        <v>320</v>
      </c>
      <c r="H71" s="76">
        <v>294</v>
      </c>
      <c r="I71" s="73">
        <f t="shared" si="0"/>
        <v>1259</v>
      </c>
      <c r="J71" s="78">
        <v>1300</v>
      </c>
      <c r="K71" s="78">
        <v>1300</v>
      </c>
      <c r="L71" s="78">
        <v>1300</v>
      </c>
      <c r="M71" s="76">
        <v>32</v>
      </c>
    </row>
    <row r="72" spans="1:13" ht="15">
      <c r="A72" s="68"/>
      <c r="B72" s="22" t="s">
        <v>152</v>
      </c>
      <c r="C72" s="19">
        <v>20</v>
      </c>
      <c r="D72" s="76">
        <v>10</v>
      </c>
      <c r="E72" s="76">
        <v>7</v>
      </c>
      <c r="F72" s="76">
        <v>0</v>
      </c>
      <c r="G72" s="76">
        <v>4</v>
      </c>
      <c r="H72" s="76">
        <v>0</v>
      </c>
      <c r="I72" s="73">
        <f t="shared" si="0"/>
        <v>11</v>
      </c>
      <c r="J72" s="78">
        <v>20</v>
      </c>
      <c r="K72" s="78">
        <v>20</v>
      </c>
      <c r="L72" s="78">
        <v>20</v>
      </c>
      <c r="M72" s="76">
        <v>10</v>
      </c>
    </row>
    <row r="73" spans="1:13" ht="28.5">
      <c r="A73" s="68"/>
      <c r="B73" s="49" t="s">
        <v>64</v>
      </c>
      <c r="C73" s="48" t="s">
        <v>60</v>
      </c>
      <c r="D73" s="84">
        <f t="shared" ref="D73:M75" si="16">D74</f>
        <v>7</v>
      </c>
      <c r="E73" s="82">
        <f t="shared" si="16"/>
        <v>135</v>
      </c>
      <c r="F73" s="82">
        <f t="shared" si="16"/>
        <v>130</v>
      </c>
      <c r="G73" s="82">
        <f t="shared" si="16"/>
        <v>130</v>
      </c>
      <c r="H73" s="82">
        <f t="shared" si="16"/>
        <v>118</v>
      </c>
      <c r="I73" s="73">
        <f t="shared" si="0"/>
        <v>513</v>
      </c>
      <c r="J73" s="82">
        <f t="shared" si="16"/>
        <v>605</v>
      </c>
      <c r="K73" s="82">
        <f t="shared" si="16"/>
        <v>605</v>
      </c>
      <c r="L73" s="82">
        <f t="shared" si="16"/>
        <v>605</v>
      </c>
      <c r="M73" s="84">
        <f t="shared" si="16"/>
        <v>7</v>
      </c>
    </row>
    <row r="74" spans="1:13" ht="15">
      <c r="A74" s="68"/>
      <c r="B74" s="16" t="s">
        <v>17</v>
      </c>
      <c r="C74" s="19"/>
      <c r="D74" s="76">
        <f t="shared" si="16"/>
        <v>7</v>
      </c>
      <c r="E74" s="83">
        <f t="shared" si="16"/>
        <v>135</v>
      </c>
      <c r="F74" s="83">
        <f t="shared" si="16"/>
        <v>130</v>
      </c>
      <c r="G74" s="83">
        <f t="shared" si="16"/>
        <v>130</v>
      </c>
      <c r="H74" s="83">
        <f t="shared" si="16"/>
        <v>118</v>
      </c>
      <c r="I74" s="73">
        <f t="shared" si="0"/>
        <v>513</v>
      </c>
      <c r="J74" s="83">
        <f t="shared" si="16"/>
        <v>605</v>
      </c>
      <c r="K74" s="83">
        <f t="shared" si="16"/>
        <v>605</v>
      </c>
      <c r="L74" s="83">
        <f t="shared" si="16"/>
        <v>605</v>
      </c>
      <c r="M74" s="76">
        <f t="shared" si="16"/>
        <v>7</v>
      </c>
    </row>
    <row r="75" spans="1:13" ht="15">
      <c r="A75" s="68"/>
      <c r="B75" s="22" t="s">
        <v>18</v>
      </c>
      <c r="C75" s="19"/>
      <c r="D75" s="76">
        <f t="shared" si="16"/>
        <v>7</v>
      </c>
      <c r="E75" s="83">
        <f t="shared" si="16"/>
        <v>135</v>
      </c>
      <c r="F75" s="83">
        <f t="shared" si="16"/>
        <v>130</v>
      </c>
      <c r="G75" s="83">
        <f t="shared" si="16"/>
        <v>130</v>
      </c>
      <c r="H75" s="83">
        <f t="shared" si="16"/>
        <v>118</v>
      </c>
      <c r="I75" s="73">
        <f t="shared" si="0"/>
        <v>513</v>
      </c>
      <c r="J75" s="83">
        <f t="shared" si="16"/>
        <v>605</v>
      </c>
      <c r="K75" s="83">
        <f t="shared" si="16"/>
        <v>605</v>
      </c>
      <c r="L75" s="83">
        <f t="shared" si="16"/>
        <v>605</v>
      </c>
      <c r="M75" s="76">
        <f t="shared" si="16"/>
        <v>7</v>
      </c>
    </row>
    <row r="76" spans="1:13" ht="15">
      <c r="A76" s="68"/>
      <c r="B76" s="22" t="s">
        <v>61</v>
      </c>
      <c r="C76" s="19" t="s">
        <v>62</v>
      </c>
      <c r="D76" s="76">
        <f t="shared" ref="D76:M76" si="17">D77+D78</f>
        <v>7</v>
      </c>
      <c r="E76" s="83">
        <f t="shared" si="17"/>
        <v>135</v>
      </c>
      <c r="F76" s="83">
        <f t="shared" si="17"/>
        <v>130</v>
      </c>
      <c r="G76" s="83">
        <f t="shared" si="17"/>
        <v>130</v>
      </c>
      <c r="H76" s="83">
        <f t="shared" si="17"/>
        <v>118</v>
      </c>
      <c r="I76" s="73">
        <f t="shared" si="0"/>
        <v>513</v>
      </c>
      <c r="J76" s="83">
        <f t="shared" si="17"/>
        <v>605</v>
      </c>
      <c r="K76" s="83">
        <f t="shared" si="17"/>
        <v>605</v>
      </c>
      <c r="L76" s="83">
        <f t="shared" si="17"/>
        <v>605</v>
      </c>
      <c r="M76" s="76">
        <f t="shared" si="17"/>
        <v>7</v>
      </c>
    </row>
    <row r="77" spans="1:13" ht="15">
      <c r="A77" s="68"/>
      <c r="B77" s="22" t="s">
        <v>153</v>
      </c>
      <c r="C77" s="19">
        <v>10</v>
      </c>
      <c r="D77" s="76">
        <v>-23</v>
      </c>
      <c r="E77" s="76">
        <f>140-10</f>
        <v>130</v>
      </c>
      <c r="F77" s="76">
        <f>140-20</f>
        <v>120</v>
      </c>
      <c r="G77" s="76">
        <f>140-20</f>
        <v>120</v>
      </c>
      <c r="H77" s="76">
        <f>123-10</f>
        <v>113</v>
      </c>
      <c r="I77" s="73">
        <f t="shared" si="0"/>
        <v>483</v>
      </c>
      <c r="J77" s="78">
        <v>545</v>
      </c>
      <c r="K77" s="78">
        <v>545</v>
      </c>
      <c r="L77" s="78">
        <v>545</v>
      </c>
      <c r="M77" s="76">
        <v>-23</v>
      </c>
    </row>
    <row r="78" spans="1:13" ht="15">
      <c r="A78" s="68"/>
      <c r="B78" s="22" t="s">
        <v>152</v>
      </c>
      <c r="C78" s="19">
        <v>20</v>
      </c>
      <c r="D78" s="76">
        <v>30</v>
      </c>
      <c r="E78" s="76">
        <f>10-5</f>
        <v>5</v>
      </c>
      <c r="F78" s="76">
        <f>15-5</f>
        <v>10</v>
      </c>
      <c r="G78" s="76">
        <f>15-5</f>
        <v>10</v>
      </c>
      <c r="H78" s="76">
        <f>15-10</f>
        <v>5</v>
      </c>
      <c r="I78" s="73">
        <f t="shared" si="0"/>
        <v>30</v>
      </c>
      <c r="J78" s="78">
        <v>60</v>
      </c>
      <c r="K78" s="78">
        <v>60</v>
      </c>
      <c r="L78" s="78">
        <v>60</v>
      </c>
      <c r="M78" s="76">
        <v>30</v>
      </c>
    </row>
    <row r="79" spans="1:13" ht="24.75" customHeight="1">
      <c r="A79" s="68"/>
      <c r="B79" s="49" t="s">
        <v>65</v>
      </c>
      <c r="C79" s="48" t="s">
        <v>60</v>
      </c>
      <c r="D79" s="84">
        <f t="shared" ref="D79:M81" si="18">D80</f>
        <v>5</v>
      </c>
      <c r="E79" s="82">
        <f t="shared" si="18"/>
        <v>601</v>
      </c>
      <c r="F79" s="82">
        <f t="shared" si="18"/>
        <v>616</v>
      </c>
      <c r="G79" s="82">
        <f t="shared" si="18"/>
        <v>611</v>
      </c>
      <c r="H79" s="82">
        <f t="shared" si="18"/>
        <v>541</v>
      </c>
      <c r="I79" s="73">
        <f t="shared" ref="I79:I142" si="19">E79+F79+G79+H79</f>
        <v>2369</v>
      </c>
      <c r="J79" s="82">
        <f t="shared" si="18"/>
        <v>2670</v>
      </c>
      <c r="K79" s="82">
        <f t="shared" si="18"/>
        <v>2670</v>
      </c>
      <c r="L79" s="82">
        <f t="shared" si="18"/>
        <v>2670</v>
      </c>
      <c r="M79" s="84">
        <f t="shared" si="18"/>
        <v>5</v>
      </c>
    </row>
    <row r="80" spans="1:13" ht="14.25">
      <c r="A80" s="68"/>
      <c r="B80" s="16" t="s">
        <v>17</v>
      </c>
      <c r="C80" s="19"/>
      <c r="D80" s="75">
        <f t="shared" si="18"/>
        <v>5</v>
      </c>
      <c r="E80" s="82">
        <f t="shared" si="18"/>
        <v>601</v>
      </c>
      <c r="F80" s="82">
        <f t="shared" si="18"/>
        <v>616</v>
      </c>
      <c r="G80" s="82">
        <f t="shared" si="18"/>
        <v>611</v>
      </c>
      <c r="H80" s="82">
        <f t="shared" si="18"/>
        <v>541</v>
      </c>
      <c r="I80" s="73">
        <f t="shared" si="19"/>
        <v>2369</v>
      </c>
      <c r="J80" s="82">
        <f t="shared" si="18"/>
        <v>2670</v>
      </c>
      <c r="K80" s="82">
        <f t="shared" si="18"/>
        <v>2670</v>
      </c>
      <c r="L80" s="82">
        <f t="shared" si="18"/>
        <v>2670</v>
      </c>
      <c r="M80" s="75">
        <f t="shared" si="18"/>
        <v>5</v>
      </c>
    </row>
    <row r="81" spans="1:13" ht="15">
      <c r="A81" s="68"/>
      <c r="B81" s="22" t="s">
        <v>18</v>
      </c>
      <c r="C81" s="19">
        <v>1</v>
      </c>
      <c r="D81" s="76">
        <f t="shared" si="18"/>
        <v>5</v>
      </c>
      <c r="E81" s="83">
        <f t="shared" si="18"/>
        <v>601</v>
      </c>
      <c r="F81" s="83">
        <f t="shared" si="18"/>
        <v>616</v>
      </c>
      <c r="G81" s="83">
        <f t="shared" si="18"/>
        <v>611</v>
      </c>
      <c r="H81" s="83">
        <f t="shared" si="18"/>
        <v>541</v>
      </c>
      <c r="I81" s="73">
        <f t="shared" si="19"/>
        <v>2369</v>
      </c>
      <c r="J81" s="83">
        <f t="shared" si="18"/>
        <v>2670</v>
      </c>
      <c r="K81" s="83">
        <f t="shared" si="18"/>
        <v>2670</v>
      </c>
      <c r="L81" s="83">
        <f t="shared" si="18"/>
        <v>2670</v>
      </c>
      <c r="M81" s="76">
        <f t="shared" si="18"/>
        <v>5</v>
      </c>
    </row>
    <row r="82" spans="1:13" ht="15">
      <c r="A82" s="68"/>
      <c r="B82" s="22" t="s">
        <v>61</v>
      </c>
      <c r="C82" s="19" t="s">
        <v>62</v>
      </c>
      <c r="D82" s="76">
        <f t="shared" ref="D82:M82" si="20">D83+D84</f>
        <v>5</v>
      </c>
      <c r="E82" s="83">
        <f t="shared" si="20"/>
        <v>601</v>
      </c>
      <c r="F82" s="83">
        <f t="shared" si="20"/>
        <v>616</v>
      </c>
      <c r="G82" s="83">
        <f t="shared" si="20"/>
        <v>611</v>
      </c>
      <c r="H82" s="83">
        <f t="shared" si="20"/>
        <v>541</v>
      </c>
      <c r="I82" s="73">
        <f t="shared" si="19"/>
        <v>2369</v>
      </c>
      <c r="J82" s="83">
        <f t="shared" si="20"/>
        <v>2670</v>
      </c>
      <c r="K82" s="83">
        <f t="shared" si="20"/>
        <v>2670</v>
      </c>
      <c r="L82" s="83">
        <f t="shared" si="20"/>
        <v>2670</v>
      </c>
      <c r="M82" s="76">
        <f t="shared" si="20"/>
        <v>5</v>
      </c>
    </row>
    <row r="83" spans="1:13" ht="15">
      <c r="A83" s="68"/>
      <c r="B83" s="22" t="s">
        <v>153</v>
      </c>
      <c r="C83" s="19">
        <v>10</v>
      </c>
      <c r="D83" s="76">
        <v>-45</v>
      </c>
      <c r="E83" s="76">
        <f>600-24</f>
        <v>576</v>
      </c>
      <c r="F83" s="76">
        <f>600-29</f>
        <v>571</v>
      </c>
      <c r="G83" s="76">
        <f>600-10</f>
        <v>590</v>
      </c>
      <c r="H83" s="76">
        <v>530</v>
      </c>
      <c r="I83" s="73">
        <f t="shared" si="19"/>
        <v>2267</v>
      </c>
      <c r="J83" s="78">
        <v>2500</v>
      </c>
      <c r="K83" s="78">
        <v>2500</v>
      </c>
      <c r="L83" s="78">
        <v>2500</v>
      </c>
      <c r="M83" s="76">
        <v>-45</v>
      </c>
    </row>
    <row r="84" spans="1:13" ht="15">
      <c r="A84" s="68"/>
      <c r="B84" s="22" t="s">
        <v>152</v>
      </c>
      <c r="C84" s="19">
        <v>20</v>
      </c>
      <c r="D84" s="76">
        <v>50</v>
      </c>
      <c r="E84" s="76">
        <f>30-5</f>
        <v>25</v>
      </c>
      <c r="F84" s="76">
        <f>50-5</f>
        <v>45</v>
      </c>
      <c r="G84" s="76">
        <f>50-29</f>
        <v>21</v>
      </c>
      <c r="H84" s="76">
        <f>40-29</f>
        <v>11</v>
      </c>
      <c r="I84" s="73">
        <f t="shared" si="19"/>
        <v>102</v>
      </c>
      <c r="J84" s="78">
        <v>170</v>
      </c>
      <c r="K84" s="78">
        <v>170</v>
      </c>
      <c r="L84" s="78">
        <v>170</v>
      </c>
      <c r="M84" s="76">
        <v>50</v>
      </c>
    </row>
    <row r="85" spans="1:13" ht="28.5">
      <c r="A85" s="68"/>
      <c r="B85" s="49" t="s">
        <v>66</v>
      </c>
      <c r="C85" s="48" t="s">
        <v>60</v>
      </c>
      <c r="D85" s="84">
        <f t="shared" ref="D85:M87" si="21">D86</f>
        <v>36</v>
      </c>
      <c r="E85" s="82">
        <f t="shared" si="21"/>
        <v>215</v>
      </c>
      <c r="F85" s="82">
        <f t="shared" si="21"/>
        <v>219</v>
      </c>
      <c r="G85" s="82">
        <f t="shared" si="21"/>
        <v>219</v>
      </c>
      <c r="H85" s="82">
        <f t="shared" si="21"/>
        <v>183</v>
      </c>
      <c r="I85" s="73">
        <f t="shared" si="19"/>
        <v>836</v>
      </c>
      <c r="J85" s="82">
        <f t="shared" si="21"/>
        <v>915</v>
      </c>
      <c r="K85" s="82">
        <f t="shared" si="21"/>
        <v>915</v>
      </c>
      <c r="L85" s="82">
        <f t="shared" si="21"/>
        <v>915</v>
      </c>
      <c r="M85" s="84">
        <f t="shared" si="21"/>
        <v>36</v>
      </c>
    </row>
    <row r="86" spans="1:13" ht="14.25">
      <c r="A86" s="68"/>
      <c r="B86" s="16" t="s">
        <v>17</v>
      </c>
      <c r="C86" s="19"/>
      <c r="D86" s="75">
        <f t="shared" si="21"/>
        <v>36</v>
      </c>
      <c r="E86" s="82">
        <f t="shared" si="21"/>
        <v>215</v>
      </c>
      <c r="F86" s="82">
        <f t="shared" si="21"/>
        <v>219</v>
      </c>
      <c r="G86" s="82">
        <f t="shared" si="21"/>
        <v>219</v>
      </c>
      <c r="H86" s="82">
        <f t="shared" si="21"/>
        <v>183</v>
      </c>
      <c r="I86" s="73">
        <f t="shared" si="19"/>
        <v>836</v>
      </c>
      <c r="J86" s="82">
        <f t="shared" si="21"/>
        <v>915</v>
      </c>
      <c r="K86" s="82">
        <f t="shared" si="21"/>
        <v>915</v>
      </c>
      <c r="L86" s="82">
        <f t="shared" si="21"/>
        <v>915</v>
      </c>
      <c r="M86" s="75">
        <f t="shared" si="21"/>
        <v>36</v>
      </c>
    </row>
    <row r="87" spans="1:13" ht="15">
      <c r="A87" s="68"/>
      <c r="B87" s="22" t="s">
        <v>18</v>
      </c>
      <c r="C87" s="19">
        <v>1</v>
      </c>
      <c r="D87" s="76">
        <f t="shared" si="21"/>
        <v>36</v>
      </c>
      <c r="E87" s="83">
        <f t="shared" si="21"/>
        <v>215</v>
      </c>
      <c r="F87" s="83">
        <f t="shared" si="21"/>
        <v>219</v>
      </c>
      <c r="G87" s="83">
        <f t="shared" si="21"/>
        <v>219</v>
      </c>
      <c r="H87" s="83">
        <f t="shared" si="21"/>
        <v>183</v>
      </c>
      <c r="I87" s="73">
        <f t="shared" si="19"/>
        <v>836</v>
      </c>
      <c r="J87" s="83">
        <f t="shared" si="21"/>
        <v>915</v>
      </c>
      <c r="K87" s="83">
        <f t="shared" si="21"/>
        <v>915</v>
      </c>
      <c r="L87" s="83">
        <f t="shared" si="21"/>
        <v>915</v>
      </c>
      <c r="M87" s="76">
        <f t="shared" si="21"/>
        <v>36</v>
      </c>
    </row>
    <row r="88" spans="1:13" ht="15">
      <c r="A88" s="68"/>
      <c r="B88" s="22" t="s">
        <v>61</v>
      </c>
      <c r="C88" s="19" t="s">
        <v>62</v>
      </c>
      <c r="D88" s="76">
        <f t="shared" ref="D88:M88" si="22">D89+D90</f>
        <v>36</v>
      </c>
      <c r="E88" s="83">
        <f t="shared" si="22"/>
        <v>215</v>
      </c>
      <c r="F88" s="83">
        <f t="shared" si="22"/>
        <v>219</v>
      </c>
      <c r="G88" s="83">
        <f t="shared" si="22"/>
        <v>219</v>
      </c>
      <c r="H88" s="83">
        <f t="shared" si="22"/>
        <v>183</v>
      </c>
      <c r="I88" s="73">
        <f t="shared" si="19"/>
        <v>836</v>
      </c>
      <c r="J88" s="83">
        <f t="shared" si="22"/>
        <v>915</v>
      </c>
      <c r="K88" s="83">
        <f t="shared" si="22"/>
        <v>915</v>
      </c>
      <c r="L88" s="83">
        <f t="shared" si="22"/>
        <v>915</v>
      </c>
      <c r="M88" s="76">
        <f t="shared" si="22"/>
        <v>36</v>
      </c>
    </row>
    <row r="89" spans="1:13" ht="15">
      <c r="A89" s="68"/>
      <c r="B89" s="22" t="s">
        <v>153</v>
      </c>
      <c r="C89" s="19">
        <v>10</v>
      </c>
      <c r="D89" s="76">
        <v>36</v>
      </c>
      <c r="E89" s="76">
        <f>215-4</f>
        <v>211</v>
      </c>
      <c r="F89" s="76">
        <v>215</v>
      </c>
      <c r="G89" s="76">
        <v>215</v>
      </c>
      <c r="H89" s="76">
        <f>825-645</f>
        <v>180</v>
      </c>
      <c r="I89" s="73">
        <f t="shared" si="19"/>
        <v>821</v>
      </c>
      <c r="J89" s="78">
        <v>900</v>
      </c>
      <c r="K89" s="78">
        <v>900</v>
      </c>
      <c r="L89" s="78">
        <v>900</v>
      </c>
      <c r="M89" s="76">
        <v>36</v>
      </c>
    </row>
    <row r="90" spans="1:13" ht="15">
      <c r="A90" s="68"/>
      <c r="B90" s="22" t="s">
        <v>152</v>
      </c>
      <c r="C90" s="19">
        <v>20</v>
      </c>
      <c r="D90" s="76"/>
      <c r="E90" s="76">
        <v>4</v>
      </c>
      <c r="F90" s="76">
        <v>4</v>
      </c>
      <c r="G90" s="76">
        <v>4</v>
      </c>
      <c r="H90" s="76">
        <v>3</v>
      </c>
      <c r="I90" s="73">
        <f t="shared" si="19"/>
        <v>15</v>
      </c>
      <c r="J90" s="78">
        <v>15</v>
      </c>
      <c r="K90" s="78">
        <v>15</v>
      </c>
      <c r="L90" s="78">
        <v>15</v>
      </c>
      <c r="M90" s="76"/>
    </row>
    <row r="91" spans="1:13" ht="28.5">
      <c r="A91" s="68"/>
      <c r="B91" s="49" t="s">
        <v>67</v>
      </c>
      <c r="C91" s="48" t="s">
        <v>60</v>
      </c>
      <c r="D91" s="84">
        <f t="shared" ref="D91:M93" si="23">D92</f>
        <v>8</v>
      </c>
      <c r="E91" s="82">
        <f t="shared" si="23"/>
        <v>199</v>
      </c>
      <c r="F91" s="82">
        <f t="shared" si="23"/>
        <v>197</v>
      </c>
      <c r="G91" s="82">
        <f t="shared" si="23"/>
        <v>198</v>
      </c>
      <c r="H91" s="82">
        <f t="shared" si="23"/>
        <v>179</v>
      </c>
      <c r="I91" s="73">
        <f t="shared" si="19"/>
        <v>773</v>
      </c>
      <c r="J91" s="82">
        <f t="shared" si="23"/>
        <v>941</v>
      </c>
      <c r="K91" s="82">
        <f t="shared" si="23"/>
        <v>941</v>
      </c>
      <c r="L91" s="82">
        <f t="shared" si="23"/>
        <v>941</v>
      </c>
      <c r="M91" s="84">
        <f t="shared" si="23"/>
        <v>8</v>
      </c>
    </row>
    <row r="92" spans="1:13" ht="14.25">
      <c r="A92" s="68"/>
      <c r="B92" s="16" t="s">
        <v>17</v>
      </c>
      <c r="C92" s="19"/>
      <c r="D92" s="75">
        <f t="shared" si="23"/>
        <v>8</v>
      </c>
      <c r="E92" s="82">
        <f t="shared" si="23"/>
        <v>199</v>
      </c>
      <c r="F92" s="82">
        <f t="shared" si="23"/>
        <v>197</v>
      </c>
      <c r="G92" s="82">
        <f t="shared" si="23"/>
        <v>198</v>
      </c>
      <c r="H92" s="82">
        <f t="shared" si="23"/>
        <v>179</v>
      </c>
      <c r="I92" s="73">
        <f t="shared" si="19"/>
        <v>773</v>
      </c>
      <c r="J92" s="82">
        <f t="shared" si="23"/>
        <v>941</v>
      </c>
      <c r="K92" s="82">
        <f t="shared" si="23"/>
        <v>941</v>
      </c>
      <c r="L92" s="82">
        <f t="shared" si="23"/>
        <v>941</v>
      </c>
      <c r="M92" s="75">
        <f t="shared" si="23"/>
        <v>8</v>
      </c>
    </row>
    <row r="93" spans="1:13" ht="15">
      <c r="A93" s="68"/>
      <c r="B93" s="22" t="s">
        <v>18</v>
      </c>
      <c r="C93" s="19">
        <v>1</v>
      </c>
      <c r="D93" s="76">
        <f t="shared" si="23"/>
        <v>8</v>
      </c>
      <c r="E93" s="83">
        <f t="shared" si="23"/>
        <v>199</v>
      </c>
      <c r="F93" s="83">
        <f t="shared" si="23"/>
        <v>197</v>
      </c>
      <c r="G93" s="83">
        <f t="shared" si="23"/>
        <v>198</v>
      </c>
      <c r="H93" s="83">
        <f t="shared" si="23"/>
        <v>179</v>
      </c>
      <c r="I93" s="73">
        <f t="shared" si="19"/>
        <v>773</v>
      </c>
      <c r="J93" s="83">
        <f t="shared" si="23"/>
        <v>941</v>
      </c>
      <c r="K93" s="83">
        <f t="shared" si="23"/>
        <v>941</v>
      </c>
      <c r="L93" s="83">
        <f t="shared" si="23"/>
        <v>941</v>
      </c>
      <c r="M93" s="76">
        <f t="shared" si="23"/>
        <v>8</v>
      </c>
    </row>
    <row r="94" spans="1:13" ht="14.25" customHeight="1">
      <c r="A94" s="68"/>
      <c r="B94" s="22" t="s">
        <v>61</v>
      </c>
      <c r="C94" s="19" t="s">
        <v>62</v>
      </c>
      <c r="D94" s="76">
        <f t="shared" ref="D94:M94" si="24">D95+D96</f>
        <v>8</v>
      </c>
      <c r="E94" s="83">
        <f t="shared" si="24"/>
        <v>199</v>
      </c>
      <c r="F94" s="83">
        <f t="shared" si="24"/>
        <v>197</v>
      </c>
      <c r="G94" s="83">
        <f t="shared" si="24"/>
        <v>198</v>
      </c>
      <c r="H94" s="83">
        <f t="shared" si="24"/>
        <v>179</v>
      </c>
      <c r="I94" s="73">
        <f t="shared" si="19"/>
        <v>773</v>
      </c>
      <c r="J94" s="83">
        <f t="shared" si="24"/>
        <v>941</v>
      </c>
      <c r="K94" s="83">
        <f t="shared" si="24"/>
        <v>941</v>
      </c>
      <c r="L94" s="83">
        <f t="shared" si="24"/>
        <v>941</v>
      </c>
      <c r="M94" s="76">
        <f t="shared" si="24"/>
        <v>8</v>
      </c>
    </row>
    <row r="95" spans="1:13" ht="0.75" hidden="1" customHeight="1">
      <c r="A95" s="68"/>
      <c r="B95" s="22" t="s">
        <v>19</v>
      </c>
      <c r="C95" s="19">
        <v>10</v>
      </c>
      <c r="D95" s="76"/>
      <c r="E95" s="76">
        <f>200-5</f>
        <v>195</v>
      </c>
      <c r="F95" s="76">
        <f>200-7</f>
        <v>193</v>
      </c>
      <c r="G95" s="76">
        <f>200-2</f>
        <v>198</v>
      </c>
      <c r="H95" s="76">
        <f>182-6</f>
        <v>176</v>
      </c>
      <c r="I95" s="73">
        <f t="shared" si="19"/>
        <v>762</v>
      </c>
      <c r="J95" s="78">
        <v>911</v>
      </c>
      <c r="K95" s="78">
        <v>911</v>
      </c>
      <c r="L95" s="78">
        <v>911</v>
      </c>
      <c r="M95" s="76"/>
    </row>
    <row r="96" spans="1:13" ht="15">
      <c r="A96" s="68"/>
      <c r="B96" s="22" t="s">
        <v>152</v>
      </c>
      <c r="C96" s="19">
        <v>20</v>
      </c>
      <c r="D96" s="76">
        <v>8</v>
      </c>
      <c r="E96" s="76">
        <v>4</v>
      </c>
      <c r="F96" s="76">
        <v>4</v>
      </c>
      <c r="G96" s="76">
        <f>4-4</f>
        <v>0</v>
      </c>
      <c r="H96" s="76">
        <v>3</v>
      </c>
      <c r="I96" s="73">
        <f t="shared" si="19"/>
        <v>11</v>
      </c>
      <c r="J96" s="78">
        <v>30</v>
      </c>
      <c r="K96" s="78">
        <v>30</v>
      </c>
      <c r="L96" s="78">
        <v>30</v>
      </c>
      <c r="M96" s="76">
        <v>8</v>
      </c>
    </row>
    <row r="97" spans="1:13" ht="26.25" customHeight="1">
      <c r="A97" s="68">
        <v>5</v>
      </c>
      <c r="B97" s="52" t="s">
        <v>136</v>
      </c>
      <c r="C97" s="51" t="s">
        <v>68</v>
      </c>
      <c r="D97" s="81">
        <f>D98+D106+D113+D121+D128+D135+D142</f>
        <v>316</v>
      </c>
      <c r="E97" s="82" t="e">
        <f>E98+E106+#REF!+#REF!+E113+E121+E128+E135+#REF!+E142+#REF!</f>
        <v>#REF!</v>
      </c>
      <c r="F97" s="82" t="e">
        <f>F98+F106+#REF!+#REF!+F113+F121+F128+F135+#REF!+F142+#REF!</f>
        <v>#REF!</v>
      </c>
      <c r="G97" s="82" t="e">
        <f>G98+G106+#REF!+#REF!+G113+G121+G128+G135+#REF!+G142+#REF!</f>
        <v>#REF!</v>
      </c>
      <c r="H97" s="82" t="e">
        <f>H98+H106+#REF!+#REF!+H113+H121+H128+H135+#REF!+H142+#REF!</f>
        <v>#REF!</v>
      </c>
      <c r="I97" s="73" t="e">
        <f t="shared" si="19"/>
        <v>#REF!</v>
      </c>
      <c r="J97" s="82" t="e">
        <f>J98+J106+#REF!+#REF!+J113+J121+J128+J135+#REF!+J142+#REF!</f>
        <v>#REF!</v>
      </c>
      <c r="K97" s="82" t="e">
        <f>K98+K106+#REF!+#REF!+K113+K121+K128+K135+#REF!+K142+#REF!</f>
        <v>#REF!</v>
      </c>
      <c r="L97" s="82" t="e">
        <f>L98+L106+#REF!+#REF!+L113+L121+L128+L135+#REF!+L142+#REF!</f>
        <v>#REF!</v>
      </c>
      <c r="M97" s="81">
        <f>M98+M106+M113+M121+M128+M135+M142</f>
        <v>316</v>
      </c>
    </row>
    <row r="98" spans="1:13" ht="14.25">
      <c r="A98" s="68"/>
      <c r="B98" s="47" t="s">
        <v>69</v>
      </c>
      <c r="C98" s="48" t="s">
        <v>70</v>
      </c>
      <c r="D98" s="84">
        <f>D99+D103</f>
        <v>0</v>
      </c>
      <c r="E98" s="82" t="e">
        <f>E99+E103</f>
        <v>#REF!</v>
      </c>
      <c r="F98" s="82" t="e">
        <f>F99+F103</f>
        <v>#REF!</v>
      </c>
      <c r="G98" s="82" t="e">
        <f>G99+G103</f>
        <v>#REF!</v>
      </c>
      <c r="H98" s="82" t="e">
        <f>H99+H103</f>
        <v>#REF!</v>
      </c>
      <c r="I98" s="73" t="e">
        <f t="shared" si="19"/>
        <v>#REF!</v>
      </c>
      <c r="J98" s="82" t="e">
        <f>J99+J103</f>
        <v>#REF!</v>
      </c>
      <c r="K98" s="82" t="e">
        <f>K99+K103</f>
        <v>#REF!</v>
      </c>
      <c r="L98" s="82" t="e">
        <f>L99+L103</f>
        <v>#REF!</v>
      </c>
      <c r="M98" s="84">
        <f>M99+M103</f>
        <v>0</v>
      </c>
    </row>
    <row r="99" spans="1:13" ht="14.25">
      <c r="A99" s="68"/>
      <c r="B99" s="16" t="s">
        <v>17</v>
      </c>
      <c r="C99" s="19"/>
      <c r="D99" s="75">
        <f>D100</f>
        <v>-141</v>
      </c>
      <c r="E99" s="82" t="e">
        <f>#REF!+#REF!</f>
        <v>#REF!</v>
      </c>
      <c r="F99" s="82" t="e">
        <f>#REF!+#REF!</f>
        <v>#REF!</v>
      </c>
      <c r="G99" s="82" t="e">
        <f>#REF!+#REF!</f>
        <v>#REF!</v>
      </c>
      <c r="H99" s="82" t="e">
        <f>#REF!+#REF!</f>
        <v>#REF!</v>
      </c>
      <c r="I99" s="73" t="e">
        <f t="shared" si="19"/>
        <v>#REF!</v>
      </c>
      <c r="J99" s="82" t="e">
        <f>#REF!+#REF!</f>
        <v>#REF!</v>
      </c>
      <c r="K99" s="82" t="e">
        <f>#REF!+#REF!</f>
        <v>#REF!</v>
      </c>
      <c r="L99" s="82" t="e">
        <f>#REF!+#REF!</f>
        <v>#REF!</v>
      </c>
      <c r="M99" s="75">
        <f>M100</f>
        <v>-141</v>
      </c>
    </row>
    <row r="100" spans="1:13" ht="15">
      <c r="A100" s="68"/>
      <c r="B100" s="22" t="s">
        <v>50</v>
      </c>
      <c r="C100" s="19" t="s">
        <v>40</v>
      </c>
      <c r="D100" s="76">
        <f>D101</f>
        <v>-141</v>
      </c>
      <c r="E100" s="83" t="e">
        <f>E101+E102+#REF!</f>
        <v>#REF!</v>
      </c>
      <c r="F100" s="83" t="e">
        <f>F101+F102+#REF!</f>
        <v>#REF!</v>
      </c>
      <c r="G100" s="83" t="e">
        <f>G101+G102+#REF!</f>
        <v>#REF!</v>
      </c>
      <c r="H100" s="83" t="e">
        <f>H101+H102+#REF!</f>
        <v>#REF!</v>
      </c>
      <c r="I100" s="73" t="e">
        <f t="shared" si="19"/>
        <v>#REF!</v>
      </c>
      <c r="J100" s="83" t="e">
        <f>J101+J102+#REF!</f>
        <v>#REF!</v>
      </c>
      <c r="K100" s="83" t="e">
        <f>K101+K102+#REF!</f>
        <v>#REF!</v>
      </c>
      <c r="L100" s="83" t="e">
        <f>L101+L102+#REF!</f>
        <v>#REF!</v>
      </c>
      <c r="M100" s="76">
        <f>M101</f>
        <v>-141</v>
      </c>
    </row>
    <row r="101" spans="1:13" ht="15" customHeight="1">
      <c r="A101" s="68"/>
      <c r="B101" s="22" t="s">
        <v>153</v>
      </c>
      <c r="C101" s="19">
        <v>10</v>
      </c>
      <c r="D101" s="76">
        <v>-141</v>
      </c>
      <c r="E101" s="76">
        <v>1000</v>
      </c>
      <c r="F101" s="76">
        <v>1000</v>
      </c>
      <c r="G101" s="76">
        <v>1000</v>
      </c>
      <c r="H101" s="76">
        <v>1000</v>
      </c>
      <c r="I101" s="73">
        <f t="shared" si="19"/>
        <v>4000</v>
      </c>
      <c r="J101" s="78">
        <v>4000</v>
      </c>
      <c r="K101" s="78">
        <v>4000</v>
      </c>
      <c r="L101" s="78">
        <v>4000</v>
      </c>
      <c r="M101" s="76">
        <v>-141</v>
      </c>
    </row>
    <row r="102" spans="1:13" ht="14.25" hidden="1" customHeight="1">
      <c r="A102" s="68"/>
      <c r="B102" s="22" t="s">
        <v>20</v>
      </c>
      <c r="C102" s="19">
        <v>20</v>
      </c>
      <c r="D102" s="76"/>
      <c r="E102" s="76">
        <v>400</v>
      </c>
      <c r="F102" s="76">
        <v>400</v>
      </c>
      <c r="G102" s="76">
        <v>400</v>
      </c>
      <c r="H102" s="76">
        <v>300</v>
      </c>
      <c r="I102" s="73">
        <f t="shared" si="19"/>
        <v>1500</v>
      </c>
      <c r="J102" s="78">
        <v>1500</v>
      </c>
      <c r="K102" s="78">
        <v>1500</v>
      </c>
      <c r="L102" s="78">
        <v>1500</v>
      </c>
      <c r="M102" s="76"/>
    </row>
    <row r="103" spans="1:13" ht="14.25" customHeight="1">
      <c r="A103" s="68"/>
      <c r="B103" s="17" t="s">
        <v>23</v>
      </c>
      <c r="C103" s="19"/>
      <c r="D103" s="76">
        <f t="shared" ref="D103:M103" si="25">D104+D105</f>
        <v>141</v>
      </c>
      <c r="E103" s="83">
        <f t="shared" si="25"/>
        <v>85</v>
      </c>
      <c r="F103" s="83">
        <f t="shared" si="25"/>
        <v>0</v>
      </c>
      <c r="G103" s="83">
        <f t="shared" si="25"/>
        <v>0</v>
      </c>
      <c r="H103" s="83">
        <f t="shared" si="25"/>
        <v>0</v>
      </c>
      <c r="I103" s="73">
        <f t="shared" si="19"/>
        <v>85</v>
      </c>
      <c r="J103" s="83">
        <f t="shared" si="25"/>
        <v>85</v>
      </c>
      <c r="K103" s="83">
        <f t="shared" si="25"/>
        <v>0</v>
      </c>
      <c r="L103" s="83">
        <f t="shared" si="25"/>
        <v>0</v>
      </c>
      <c r="M103" s="76">
        <f t="shared" si="25"/>
        <v>141</v>
      </c>
    </row>
    <row r="104" spans="1:13" ht="17.25" hidden="1" customHeight="1">
      <c r="A104" s="68"/>
      <c r="B104" s="30" t="s">
        <v>29</v>
      </c>
      <c r="C104" s="19" t="s">
        <v>71</v>
      </c>
      <c r="D104" s="76"/>
      <c r="E104" s="76"/>
      <c r="F104" s="76"/>
      <c r="G104" s="76"/>
      <c r="H104" s="76"/>
      <c r="I104" s="73">
        <f t="shared" si="19"/>
        <v>0</v>
      </c>
      <c r="J104" s="78"/>
      <c r="K104" s="78"/>
      <c r="L104" s="78"/>
      <c r="M104" s="76"/>
    </row>
    <row r="105" spans="1:13" ht="15.75" customHeight="1">
      <c r="A105" s="68"/>
      <c r="B105" s="22" t="s">
        <v>27</v>
      </c>
      <c r="C105" s="19" t="s">
        <v>28</v>
      </c>
      <c r="D105" s="76">
        <v>141</v>
      </c>
      <c r="E105" s="76">
        <v>85</v>
      </c>
      <c r="F105" s="85"/>
      <c r="G105" s="85"/>
      <c r="H105" s="85"/>
      <c r="I105" s="73">
        <f t="shared" si="19"/>
        <v>85</v>
      </c>
      <c r="J105" s="78">
        <v>85</v>
      </c>
      <c r="K105" s="86"/>
      <c r="L105" s="78">
        <v>0</v>
      </c>
      <c r="M105" s="76">
        <v>141</v>
      </c>
    </row>
    <row r="106" spans="1:13" ht="14.25">
      <c r="A106" s="69"/>
      <c r="B106" s="47" t="s">
        <v>72</v>
      </c>
      <c r="C106" s="48" t="s">
        <v>73</v>
      </c>
      <c r="D106" s="84">
        <f>D107+D111</f>
        <v>0</v>
      </c>
      <c r="E106" s="82" t="e">
        <f>E107+E111</f>
        <v>#REF!</v>
      </c>
      <c r="F106" s="82" t="e">
        <f>F107+F111</f>
        <v>#REF!</v>
      </c>
      <c r="G106" s="82" t="e">
        <f>G107+G111</f>
        <v>#REF!</v>
      </c>
      <c r="H106" s="82" t="e">
        <f>H107+H111</f>
        <v>#REF!</v>
      </c>
      <c r="I106" s="73" t="e">
        <f t="shared" si="19"/>
        <v>#REF!</v>
      </c>
      <c r="J106" s="82" t="e">
        <f>J107+J111</f>
        <v>#REF!</v>
      </c>
      <c r="K106" s="82" t="e">
        <f>K107+K111</f>
        <v>#REF!</v>
      </c>
      <c r="L106" s="82" t="e">
        <f>L107+L111</f>
        <v>#REF!</v>
      </c>
      <c r="M106" s="84">
        <f>M107+M111</f>
        <v>0</v>
      </c>
    </row>
    <row r="107" spans="1:13" ht="14.25">
      <c r="A107" s="68"/>
      <c r="B107" s="16" t="s">
        <v>17</v>
      </c>
      <c r="C107" s="19"/>
      <c r="D107" s="75">
        <f>D108</f>
        <v>-32</v>
      </c>
      <c r="E107" s="82" t="e">
        <f>#REF!</f>
        <v>#REF!</v>
      </c>
      <c r="F107" s="82" t="e">
        <f>#REF!</f>
        <v>#REF!</v>
      </c>
      <c r="G107" s="82" t="e">
        <f>#REF!</f>
        <v>#REF!</v>
      </c>
      <c r="H107" s="82" t="e">
        <f>#REF!</f>
        <v>#REF!</v>
      </c>
      <c r="I107" s="73" t="e">
        <f t="shared" si="19"/>
        <v>#REF!</v>
      </c>
      <c r="J107" s="82" t="e">
        <f>#REF!</f>
        <v>#REF!</v>
      </c>
      <c r="K107" s="82" t="e">
        <f>#REF!</f>
        <v>#REF!</v>
      </c>
      <c r="L107" s="82" t="e">
        <f>#REF!</f>
        <v>#REF!</v>
      </c>
      <c r="M107" s="75">
        <f>M108</f>
        <v>-32</v>
      </c>
    </row>
    <row r="108" spans="1:13" ht="15">
      <c r="A108" s="68"/>
      <c r="B108" s="22" t="s">
        <v>50</v>
      </c>
      <c r="C108" s="19" t="s">
        <v>40</v>
      </c>
      <c r="D108" s="76">
        <f t="shared" ref="D108:M108" si="26">D109+D110</f>
        <v>-32</v>
      </c>
      <c r="E108" s="83">
        <f t="shared" si="26"/>
        <v>1740</v>
      </c>
      <c r="F108" s="83">
        <f t="shared" si="26"/>
        <v>1740</v>
      </c>
      <c r="G108" s="83">
        <f t="shared" si="26"/>
        <v>1740</v>
      </c>
      <c r="H108" s="83">
        <f t="shared" si="26"/>
        <v>1730</v>
      </c>
      <c r="I108" s="73">
        <f t="shared" si="19"/>
        <v>6950</v>
      </c>
      <c r="J108" s="83">
        <f t="shared" si="26"/>
        <v>6950</v>
      </c>
      <c r="K108" s="83">
        <f t="shared" si="26"/>
        <v>6950</v>
      </c>
      <c r="L108" s="83">
        <f t="shared" si="26"/>
        <v>6950</v>
      </c>
      <c r="M108" s="76">
        <f t="shared" si="26"/>
        <v>-32</v>
      </c>
    </row>
    <row r="109" spans="1:13" ht="13.5" customHeight="1">
      <c r="A109" s="68"/>
      <c r="B109" s="22" t="s">
        <v>153</v>
      </c>
      <c r="C109" s="19">
        <v>10</v>
      </c>
      <c r="D109" s="76">
        <v>-32</v>
      </c>
      <c r="E109" s="76">
        <v>940</v>
      </c>
      <c r="F109" s="76">
        <v>940</v>
      </c>
      <c r="G109" s="76">
        <v>940</v>
      </c>
      <c r="H109" s="76">
        <v>930</v>
      </c>
      <c r="I109" s="73">
        <f t="shared" si="19"/>
        <v>3750</v>
      </c>
      <c r="J109" s="78">
        <v>3750</v>
      </c>
      <c r="K109" s="78">
        <v>3750</v>
      </c>
      <c r="L109" s="78">
        <v>3750</v>
      </c>
      <c r="M109" s="76">
        <v>-32</v>
      </c>
    </row>
    <row r="110" spans="1:13" ht="13.5" hidden="1" customHeight="1">
      <c r="A110" s="68"/>
      <c r="B110" s="22" t="s">
        <v>20</v>
      </c>
      <c r="C110" s="19">
        <v>20</v>
      </c>
      <c r="D110" s="76"/>
      <c r="E110" s="76">
        <v>800</v>
      </c>
      <c r="F110" s="76">
        <v>800</v>
      </c>
      <c r="G110" s="76">
        <v>800</v>
      </c>
      <c r="H110" s="76">
        <v>800</v>
      </c>
      <c r="I110" s="73">
        <f t="shared" si="19"/>
        <v>3200</v>
      </c>
      <c r="J110" s="78">
        <v>3200</v>
      </c>
      <c r="K110" s="78">
        <v>3200</v>
      </c>
      <c r="L110" s="78">
        <v>3200</v>
      </c>
      <c r="M110" s="76"/>
    </row>
    <row r="111" spans="1:13" ht="15" customHeight="1">
      <c r="A111" s="68"/>
      <c r="B111" s="17" t="s">
        <v>23</v>
      </c>
      <c r="C111" s="19"/>
      <c r="D111" s="76">
        <f t="shared" ref="D111:M111" si="27">D112</f>
        <v>32</v>
      </c>
      <c r="E111" s="83"/>
      <c r="F111" s="83"/>
      <c r="G111" s="83"/>
      <c r="H111" s="83"/>
      <c r="I111" s="73">
        <f t="shared" si="19"/>
        <v>0</v>
      </c>
      <c r="J111" s="83">
        <f t="shared" si="27"/>
        <v>0</v>
      </c>
      <c r="K111" s="83">
        <f t="shared" si="27"/>
        <v>0</v>
      </c>
      <c r="L111" s="83">
        <f t="shared" si="27"/>
        <v>0</v>
      </c>
      <c r="M111" s="76">
        <f t="shared" si="27"/>
        <v>32</v>
      </c>
    </row>
    <row r="112" spans="1:13" ht="15.75" customHeight="1">
      <c r="A112" s="54"/>
      <c r="B112" s="22" t="s">
        <v>27</v>
      </c>
      <c r="C112" s="19" t="s">
        <v>28</v>
      </c>
      <c r="D112" s="76">
        <v>32</v>
      </c>
      <c r="E112" s="76"/>
      <c r="F112" s="76"/>
      <c r="G112" s="76"/>
      <c r="H112" s="76"/>
      <c r="I112" s="73">
        <f t="shared" si="19"/>
        <v>0</v>
      </c>
      <c r="J112" s="78"/>
      <c r="K112" s="78"/>
      <c r="L112" s="78"/>
      <c r="M112" s="76">
        <v>32</v>
      </c>
    </row>
    <row r="113" spans="1:13" ht="22.5" customHeight="1">
      <c r="A113" s="69"/>
      <c r="B113" s="49" t="s">
        <v>74</v>
      </c>
      <c r="C113" s="48" t="s">
        <v>75</v>
      </c>
      <c r="D113" s="84">
        <f>D114+D118</f>
        <v>0</v>
      </c>
      <c r="E113" s="82" t="e">
        <f>E114+E118</f>
        <v>#REF!</v>
      </c>
      <c r="F113" s="82" t="e">
        <f>F114+F118</f>
        <v>#REF!</v>
      </c>
      <c r="G113" s="82" t="e">
        <f>G114+G118</f>
        <v>#REF!</v>
      </c>
      <c r="H113" s="82" t="e">
        <f>H114+H118</f>
        <v>#REF!</v>
      </c>
      <c r="I113" s="73" t="e">
        <f t="shared" si="19"/>
        <v>#REF!</v>
      </c>
      <c r="J113" s="82" t="e">
        <f>J114+J118</f>
        <v>#REF!</v>
      </c>
      <c r="K113" s="82" t="e">
        <f>K114+K118</f>
        <v>#REF!</v>
      </c>
      <c r="L113" s="82" t="e">
        <f>L114+L118</f>
        <v>#REF!</v>
      </c>
      <c r="M113" s="84">
        <f>M114+M118</f>
        <v>0</v>
      </c>
    </row>
    <row r="114" spans="1:13" ht="14.25">
      <c r="A114" s="68"/>
      <c r="B114" s="16" t="s">
        <v>17</v>
      </c>
      <c r="C114" s="19"/>
      <c r="D114" s="75">
        <f>D115</f>
        <v>-317</v>
      </c>
      <c r="E114" s="82" t="e">
        <f>#REF!</f>
        <v>#REF!</v>
      </c>
      <c r="F114" s="82" t="e">
        <f>#REF!</f>
        <v>#REF!</v>
      </c>
      <c r="G114" s="82" t="e">
        <f>#REF!</f>
        <v>#REF!</v>
      </c>
      <c r="H114" s="82" t="e">
        <f>#REF!</f>
        <v>#REF!</v>
      </c>
      <c r="I114" s="73" t="e">
        <f t="shared" si="19"/>
        <v>#REF!</v>
      </c>
      <c r="J114" s="82" t="e">
        <f>#REF!</f>
        <v>#REF!</v>
      </c>
      <c r="K114" s="82" t="e">
        <f>#REF!</f>
        <v>#REF!</v>
      </c>
      <c r="L114" s="82" t="e">
        <f>#REF!</f>
        <v>#REF!</v>
      </c>
      <c r="M114" s="75">
        <f>M115</f>
        <v>-317</v>
      </c>
    </row>
    <row r="115" spans="1:13" ht="15">
      <c r="A115" s="68"/>
      <c r="B115" s="22" t="s">
        <v>50</v>
      </c>
      <c r="C115" s="19" t="s">
        <v>40</v>
      </c>
      <c r="D115" s="76">
        <f>D116</f>
        <v>-317</v>
      </c>
      <c r="E115" s="83" t="e">
        <f>E116+E117+#REF!</f>
        <v>#REF!</v>
      </c>
      <c r="F115" s="83" t="e">
        <f>F116+F117+#REF!</f>
        <v>#REF!</v>
      </c>
      <c r="G115" s="83" t="e">
        <f>G116+G117+#REF!</f>
        <v>#REF!</v>
      </c>
      <c r="H115" s="83" t="e">
        <f>H116+H117+#REF!</f>
        <v>#REF!</v>
      </c>
      <c r="I115" s="73" t="e">
        <f t="shared" si="19"/>
        <v>#REF!</v>
      </c>
      <c r="J115" s="83" t="e">
        <f>J116+J117+#REF!</f>
        <v>#REF!</v>
      </c>
      <c r="K115" s="83" t="e">
        <f>K116+K117+#REF!</f>
        <v>#REF!</v>
      </c>
      <c r="L115" s="83" t="e">
        <f>L116+L117+#REF!</f>
        <v>#REF!</v>
      </c>
      <c r="M115" s="76">
        <f>M116</f>
        <v>-317</v>
      </c>
    </row>
    <row r="116" spans="1:13" ht="15" customHeight="1">
      <c r="A116" s="68"/>
      <c r="B116" s="22" t="s">
        <v>153</v>
      </c>
      <c r="C116" s="19">
        <v>10</v>
      </c>
      <c r="D116" s="76">
        <v>-317</v>
      </c>
      <c r="E116" s="76">
        <v>1100</v>
      </c>
      <c r="F116" s="76">
        <f>1100-24</f>
        <v>1076</v>
      </c>
      <c r="G116" s="76">
        <v>1100</v>
      </c>
      <c r="H116" s="76">
        <v>1100</v>
      </c>
      <c r="I116" s="73">
        <f t="shared" si="19"/>
        <v>4376</v>
      </c>
      <c r="J116" s="78">
        <v>4400</v>
      </c>
      <c r="K116" s="78">
        <v>4400</v>
      </c>
      <c r="L116" s="78">
        <v>4400</v>
      </c>
      <c r="M116" s="76">
        <v>-317</v>
      </c>
    </row>
    <row r="117" spans="1:13" ht="13.5" hidden="1" customHeight="1">
      <c r="A117" s="68"/>
      <c r="B117" s="22" t="s">
        <v>20</v>
      </c>
      <c r="C117" s="19">
        <v>20</v>
      </c>
      <c r="D117" s="76"/>
      <c r="E117" s="76">
        <v>700</v>
      </c>
      <c r="F117" s="76">
        <v>1000</v>
      </c>
      <c r="G117" s="76">
        <v>1000</v>
      </c>
      <c r="H117" s="76">
        <v>800</v>
      </c>
      <c r="I117" s="73">
        <f t="shared" si="19"/>
        <v>3500</v>
      </c>
      <c r="J117" s="78">
        <v>3500</v>
      </c>
      <c r="K117" s="78">
        <v>3500</v>
      </c>
      <c r="L117" s="78">
        <v>3500</v>
      </c>
      <c r="M117" s="76"/>
    </row>
    <row r="118" spans="1:13" ht="14.25" customHeight="1">
      <c r="A118" s="68"/>
      <c r="B118" s="17" t="s">
        <v>23</v>
      </c>
      <c r="C118" s="19"/>
      <c r="D118" s="75">
        <f t="shared" ref="D118:M118" si="28">D120</f>
        <v>317</v>
      </c>
      <c r="E118" s="82">
        <f t="shared" si="28"/>
        <v>210</v>
      </c>
      <c r="F118" s="82">
        <f t="shared" si="28"/>
        <v>0</v>
      </c>
      <c r="G118" s="82">
        <f t="shared" si="28"/>
        <v>0</v>
      </c>
      <c r="H118" s="82">
        <f t="shared" si="28"/>
        <v>0</v>
      </c>
      <c r="I118" s="73">
        <f t="shared" si="19"/>
        <v>210</v>
      </c>
      <c r="J118" s="82">
        <f t="shared" si="28"/>
        <v>0</v>
      </c>
      <c r="K118" s="82">
        <f t="shared" si="28"/>
        <v>0</v>
      </c>
      <c r="L118" s="82">
        <f t="shared" si="28"/>
        <v>0</v>
      </c>
      <c r="M118" s="75">
        <f t="shared" si="28"/>
        <v>317</v>
      </c>
    </row>
    <row r="119" spans="1:13" ht="14.25" hidden="1" customHeight="1">
      <c r="A119" s="68"/>
      <c r="B119" s="22" t="s">
        <v>33</v>
      </c>
      <c r="C119" s="19" t="s">
        <v>34</v>
      </c>
      <c r="D119" s="76"/>
      <c r="E119" s="76"/>
      <c r="F119" s="76"/>
      <c r="G119" s="76"/>
      <c r="H119" s="76"/>
      <c r="I119" s="73">
        <f t="shared" si="19"/>
        <v>0</v>
      </c>
      <c r="J119" s="78"/>
      <c r="K119" s="78"/>
      <c r="L119" s="78"/>
      <c r="M119" s="76"/>
    </row>
    <row r="120" spans="1:13" ht="15">
      <c r="A120" s="68"/>
      <c r="B120" s="22" t="s">
        <v>27</v>
      </c>
      <c r="C120" s="19" t="s">
        <v>28</v>
      </c>
      <c r="D120" s="76">
        <v>317</v>
      </c>
      <c r="E120" s="76">
        <v>210</v>
      </c>
      <c r="F120" s="76"/>
      <c r="G120" s="76"/>
      <c r="H120" s="76"/>
      <c r="I120" s="73">
        <f t="shared" si="19"/>
        <v>210</v>
      </c>
      <c r="J120" s="78"/>
      <c r="K120" s="78"/>
      <c r="L120" s="78"/>
      <c r="M120" s="76">
        <v>317</v>
      </c>
    </row>
    <row r="121" spans="1:13" ht="14.25">
      <c r="A121" s="68"/>
      <c r="B121" s="47" t="s">
        <v>76</v>
      </c>
      <c r="C121" s="48" t="s">
        <v>77</v>
      </c>
      <c r="D121" s="84">
        <f>D122+D126</f>
        <v>270</v>
      </c>
      <c r="E121" s="82" t="e">
        <f>E122+E126</f>
        <v>#REF!</v>
      </c>
      <c r="F121" s="82" t="e">
        <f>F122+F126</f>
        <v>#REF!</v>
      </c>
      <c r="G121" s="82" t="e">
        <f>G122+G126</f>
        <v>#REF!</v>
      </c>
      <c r="H121" s="82" t="e">
        <f>H122+H126</f>
        <v>#REF!</v>
      </c>
      <c r="I121" s="73" t="e">
        <f t="shared" si="19"/>
        <v>#REF!</v>
      </c>
      <c r="J121" s="82" t="e">
        <f>J122+J126</f>
        <v>#REF!</v>
      </c>
      <c r="K121" s="82" t="e">
        <f>K122+K126</f>
        <v>#REF!</v>
      </c>
      <c r="L121" s="82" t="e">
        <f>L122+L126</f>
        <v>#REF!</v>
      </c>
      <c r="M121" s="84">
        <f>M122+M126</f>
        <v>270</v>
      </c>
    </row>
    <row r="122" spans="1:13" ht="14.25">
      <c r="A122" s="68"/>
      <c r="B122" s="16" t="s">
        <v>17</v>
      </c>
      <c r="C122" s="19"/>
      <c r="D122" s="75">
        <f>D123</f>
        <v>200</v>
      </c>
      <c r="E122" s="82" t="e">
        <f>#REF!</f>
        <v>#REF!</v>
      </c>
      <c r="F122" s="82" t="e">
        <f>#REF!</f>
        <v>#REF!</v>
      </c>
      <c r="G122" s="82" t="e">
        <f>#REF!</f>
        <v>#REF!</v>
      </c>
      <c r="H122" s="82" t="e">
        <f>#REF!</f>
        <v>#REF!</v>
      </c>
      <c r="I122" s="73" t="e">
        <f t="shared" si="19"/>
        <v>#REF!</v>
      </c>
      <c r="J122" s="82" t="e">
        <f>#REF!</f>
        <v>#REF!</v>
      </c>
      <c r="K122" s="82" t="e">
        <f>#REF!</f>
        <v>#REF!</v>
      </c>
      <c r="L122" s="82" t="e">
        <f>#REF!</f>
        <v>#REF!</v>
      </c>
      <c r="M122" s="75">
        <f>M123</f>
        <v>200</v>
      </c>
    </row>
    <row r="123" spans="1:13" ht="14.25" customHeight="1">
      <c r="A123" s="68"/>
      <c r="B123" s="22" t="s">
        <v>50</v>
      </c>
      <c r="C123" s="19" t="s">
        <v>40</v>
      </c>
      <c r="D123" s="76">
        <f>D124+D125</f>
        <v>200</v>
      </c>
      <c r="E123" s="83" t="e">
        <f>E124+E125+#REF!</f>
        <v>#REF!</v>
      </c>
      <c r="F123" s="83" t="e">
        <f>F124+F125+#REF!</f>
        <v>#REF!</v>
      </c>
      <c r="G123" s="83" t="e">
        <f>G124+G125+#REF!</f>
        <v>#REF!</v>
      </c>
      <c r="H123" s="83" t="e">
        <f>H124+H125+#REF!</f>
        <v>#REF!</v>
      </c>
      <c r="I123" s="73" t="e">
        <f t="shared" si="19"/>
        <v>#REF!</v>
      </c>
      <c r="J123" s="83" t="e">
        <f>J124+J125+#REF!</f>
        <v>#REF!</v>
      </c>
      <c r="K123" s="83" t="e">
        <f>K124+K125+#REF!</f>
        <v>#REF!</v>
      </c>
      <c r="L123" s="83" t="e">
        <f>L124+L125+#REF!</f>
        <v>#REF!</v>
      </c>
      <c r="M123" s="76">
        <f>M124+M125</f>
        <v>200</v>
      </c>
    </row>
    <row r="124" spans="1:13" ht="15.75" hidden="1" customHeight="1">
      <c r="A124" s="68"/>
      <c r="B124" s="22" t="s">
        <v>19</v>
      </c>
      <c r="C124" s="19">
        <v>10</v>
      </c>
      <c r="D124" s="76"/>
      <c r="E124" s="76">
        <v>1900</v>
      </c>
      <c r="F124" s="76">
        <v>1900</v>
      </c>
      <c r="G124" s="76">
        <v>1900</v>
      </c>
      <c r="H124" s="76">
        <v>1900</v>
      </c>
      <c r="I124" s="73">
        <f t="shared" si="19"/>
        <v>7600</v>
      </c>
      <c r="J124" s="78">
        <f>7600-130</f>
        <v>7470</v>
      </c>
      <c r="K124" s="78">
        <f>7600-130</f>
        <v>7470</v>
      </c>
      <c r="L124" s="78">
        <f>7600-130</f>
        <v>7470</v>
      </c>
      <c r="M124" s="76"/>
    </row>
    <row r="125" spans="1:13" ht="15.75" customHeight="1">
      <c r="A125" s="68"/>
      <c r="B125" s="22" t="s">
        <v>152</v>
      </c>
      <c r="C125" s="19">
        <v>20</v>
      </c>
      <c r="D125" s="76">
        <v>200</v>
      </c>
      <c r="E125" s="76">
        <v>1100</v>
      </c>
      <c r="F125" s="76">
        <v>1100</v>
      </c>
      <c r="G125" s="76">
        <v>1100</v>
      </c>
      <c r="H125" s="76">
        <v>1100</v>
      </c>
      <c r="I125" s="73">
        <f t="shared" si="19"/>
        <v>4400</v>
      </c>
      <c r="J125" s="78">
        <v>4400</v>
      </c>
      <c r="K125" s="78">
        <v>4400</v>
      </c>
      <c r="L125" s="78">
        <v>4400</v>
      </c>
      <c r="M125" s="76">
        <v>200</v>
      </c>
    </row>
    <row r="126" spans="1:13" ht="15.75" customHeight="1">
      <c r="A126" s="68"/>
      <c r="B126" s="17" t="s">
        <v>23</v>
      </c>
      <c r="C126" s="19"/>
      <c r="D126" s="75">
        <f t="shared" ref="D126:M126" si="29">D127</f>
        <v>70</v>
      </c>
      <c r="E126" s="82"/>
      <c r="F126" s="82"/>
      <c r="G126" s="82"/>
      <c r="H126" s="82"/>
      <c r="I126" s="73">
        <f t="shared" si="19"/>
        <v>0</v>
      </c>
      <c r="J126" s="82">
        <f t="shared" si="29"/>
        <v>0</v>
      </c>
      <c r="K126" s="82">
        <f t="shared" si="29"/>
        <v>0</v>
      </c>
      <c r="L126" s="82">
        <f t="shared" si="29"/>
        <v>0</v>
      </c>
      <c r="M126" s="75">
        <f t="shared" si="29"/>
        <v>70</v>
      </c>
    </row>
    <row r="127" spans="1:13" ht="16.5" customHeight="1">
      <c r="A127" s="68"/>
      <c r="B127" s="22" t="s">
        <v>27</v>
      </c>
      <c r="C127" s="19" t="s">
        <v>28</v>
      </c>
      <c r="D127" s="76">
        <v>70</v>
      </c>
      <c r="E127" s="76"/>
      <c r="F127" s="76"/>
      <c r="G127" s="76"/>
      <c r="H127" s="76"/>
      <c r="I127" s="73">
        <f t="shared" si="19"/>
        <v>0</v>
      </c>
      <c r="J127" s="78">
        <v>0</v>
      </c>
      <c r="K127" s="78">
        <v>0</v>
      </c>
      <c r="L127" s="78">
        <v>0</v>
      </c>
      <c r="M127" s="76">
        <v>70</v>
      </c>
    </row>
    <row r="128" spans="1:13" ht="28.5" hidden="1">
      <c r="A128" s="68"/>
      <c r="B128" s="49" t="s">
        <v>79</v>
      </c>
      <c r="C128" s="48" t="s">
        <v>80</v>
      </c>
      <c r="D128" s="84">
        <f>D129+D133</f>
        <v>0</v>
      </c>
      <c r="E128" s="82" t="e">
        <f>E129+E133</f>
        <v>#REF!</v>
      </c>
      <c r="F128" s="82" t="e">
        <f>F129+F133</f>
        <v>#REF!</v>
      </c>
      <c r="G128" s="82" t="e">
        <f>G129+G133</f>
        <v>#REF!</v>
      </c>
      <c r="H128" s="82" t="e">
        <f>H129+H133</f>
        <v>#REF!</v>
      </c>
      <c r="I128" s="73" t="e">
        <f t="shared" si="19"/>
        <v>#REF!</v>
      </c>
      <c r="J128" s="82" t="e">
        <f>J129+J133</f>
        <v>#REF!</v>
      </c>
      <c r="K128" s="82" t="e">
        <f>K129+K133</f>
        <v>#REF!</v>
      </c>
      <c r="L128" s="82" t="e">
        <f>L129+L133</f>
        <v>#REF!</v>
      </c>
      <c r="M128" s="84">
        <f>M129+M133</f>
        <v>0</v>
      </c>
    </row>
    <row r="129" spans="1:13" ht="14.25" hidden="1">
      <c r="A129" s="68"/>
      <c r="B129" s="16" t="s">
        <v>17</v>
      </c>
      <c r="C129" s="19"/>
      <c r="D129" s="75">
        <f>D130</f>
        <v>0</v>
      </c>
      <c r="E129" s="82" t="e">
        <f>#REF!</f>
        <v>#REF!</v>
      </c>
      <c r="F129" s="82" t="e">
        <f>#REF!</f>
        <v>#REF!</v>
      </c>
      <c r="G129" s="82" t="e">
        <f>#REF!</f>
        <v>#REF!</v>
      </c>
      <c r="H129" s="82" t="e">
        <f>#REF!</f>
        <v>#REF!</v>
      </c>
      <c r="I129" s="73" t="e">
        <f t="shared" si="19"/>
        <v>#REF!</v>
      </c>
      <c r="J129" s="82" t="e">
        <f>#REF!</f>
        <v>#REF!</v>
      </c>
      <c r="K129" s="82" t="e">
        <f>#REF!</f>
        <v>#REF!</v>
      </c>
      <c r="L129" s="82" t="e">
        <f>#REF!</f>
        <v>#REF!</v>
      </c>
      <c r="M129" s="75">
        <f>M130</f>
        <v>0</v>
      </c>
    </row>
    <row r="130" spans="1:13" ht="15" hidden="1">
      <c r="A130" s="68"/>
      <c r="B130" s="22" t="s">
        <v>50</v>
      </c>
      <c r="C130" s="19" t="s">
        <v>40</v>
      </c>
      <c r="D130" s="76">
        <f t="shared" ref="D130:M130" si="30">D131+D132</f>
        <v>0</v>
      </c>
      <c r="E130" s="83">
        <f t="shared" si="30"/>
        <v>540</v>
      </c>
      <c r="F130" s="83">
        <f t="shared" si="30"/>
        <v>540</v>
      </c>
      <c r="G130" s="83">
        <f t="shared" si="30"/>
        <v>540</v>
      </c>
      <c r="H130" s="83">
        <f t="shared" si="30"/>
        <v>530</v>
      </c>
      <c r="I130" s="73">
        <f t="shared" si="19"/>
        <v>2150</v>
      </c>
      <c r="J130" s="83">
        <f t="shared" si="30"/>
        <v>2150</v>
      </c>
      <c r="K130" s="83">
        <f t="shared" si="30"/>
        <v>2150</v>
      </c>
      <c r="L130" s="83">
        <f t="shared" si="30"/>
        <v>2150</v>
      </c>
      <c r="M130" s="76">
        <f t="shared" si="30"/>
        <v>0</v>
      </c>
    </row>
    <row r="131" spans="1:13" ht="15" hidden="1" customHeight="1">
      <c r="A131" s="68"/>
      <c r="B131" s="22" t="s">
        <v>19</v>
      </c>
      <c r="C131" s="19">
        <v>10</v>
      </c>
      <c r="D131" s="76"/>
      <c r="E131" s="76">
        <v>340</v>
      </c>
      <c r="F131" s="76">
        <v>340</v>
      </c>
      <c r="G131" s="76">
        <v>340</v>
      </c>
      <c r="H131" s="76">
        <v>330</v>
      </c>
      <c r="I131" s="73">
        <f t="shared" si="19"/>
        <v>1350</v>
      </c>
      <c r="J131" s="78">
        <v>1350</v>
      </c>
      <c r="K131" s="78">
        <v>1350</v>
      </c>
      <c r="L131" s="78">
        <v>1350</v>
      </c>
      <c r="M131" s="76"/>
    </row>
    <row r="132" spans="1:13" ht="12" hidden="1" customHeight="1">
      <c r="A132" s="68"/>
      <c r="B132" s="22" t="s">
        <v>20</v>
      </c>
      <c r="C132" s="19">
        <v>20</v>
      </c>
      <c r="D132" s="76"/>
      <c r="E132" s="76">
        <v>200</v>
      </c>
      <c r="F132" s="76">
        <v>200</v>
      </c>
      <c r="G132" s="76">
        <v>200</v>
      </c>
      <c r="H132" s="76">
        <v>200</v>
      </c>
      <c r="I132" s="73">
        <f t="shared" si="19"/>
        <v>800</v>
      </c>
      <c r="J132" s="78">
        <v>800</v>
      </c>
      <c r="K132" s="78">
        <v>800</v>
      </c>
      <c r="L132" s="78">
        <v>800</v>
      </c>
      <c r="M132" s="76"/>
    </row>
    <row r="133" spans="1:13" ht="20.25" hidden="1" customHeight="1">
      <c r="A133" s="68"/>
      <c r="B133" s="17" t="s">
        <v>23</v>
      </c>
      <c r="C133" s="19"/>
      <c r="D133" s="76">
        <f t="shared" ref="D133:M133" si="31">D134</f>
        <v>0</v>
      </c>
      <c r="E133" s="76"/>
      <c r="F133" s="76"/>
      <c r="G133" s="76"/>
      <c r="H133" s="76"/>
      <c r="I133" s="73">
        <f t="shared" si="19"/>
        <v>0</v>
      </c>
      <c r="J133" s="83">
        <f t="shared" si="31"/>
        <v>0</v>
      </c>
      <c r="K133" s="83">
        <f t="shared" si="31"/>
        <v>0</v>
      </c>
      <c r="L133" s="83">
        <f t="shared" si="31"/>
        <v>0</v>
      </c>
      <c r="M133" s="76">
        <f t="shared" si="31"/>
        <v>0</v>
      </c>
    </row>
    <row r="134" spans="1:13" ht="18.75" hidden="1" customHeight="1">
      <c r="A134" s="68"/>
      <c r="B134" s="22" t="s">
        <v>27</v>
      </c>
      <c r="C134" s="19" t="s">
        <v>28</v>
      </c>
      <c r="D134" s="76">
        <v>0</v>
      </c>
      <c r="E134" s="76"/>
      <c r="F134" s="76"/>
      <c r="G134" s="76"/>
      <c r="H134" s="76"/>
      <c r="I134" s="73">
        <f t="shared" si="19"/>
        <v>0</v>
      </c>
      <c r="J134" s="78"/>
      <c r="K134" s="78"/>
      <c r="L134" s="78"/>
      <c r="M134" s="76">
        <v>0</v>
      </c>
    </row>
    <row r="135" spans="1:13" ht="18" customHeight="1">
      <c r="A135" s="68"/>
      <c r="B135" s="49" t="s">
        <v>81</v>
      </c>
      <c r="C135" s="48" t="s">
        <v>82</v>
      </c>
      <c r="D135" s="84">
        <f>D136+D140</f>
        <v>46</v>
      </c>
      <c r="E135" s="82" t="e">
        <f>E136+E140</f>
        <v>#REF!</v>
      </c>
      <c r="F135" s="82" t="e">
        <f>F136+F140</f>
        <v>#REF!</v>
      </c>
      <c r="G135" s="82" t="e">
        <f>G136+G140</f>
        <v>#REF!</v>
      </c>
      <c r="H135" s="82" t="e">
        <f>H136+H140</f>
        <v>#REF!</v>
      </c>
      <c r="I135" s="73" t="e">
        <f t="shared" si="19"/>
        <v>#REF!</v>
      </c>
      <c r="J135" s="82" t="e">
        <f>J136+J140</f>
        <v>#REF!</v>
      </c>
      <c r="K135" s="82" t="e">
        <f>K136+K140</f>
        <v>#REF!</v>
      </c>
      <c r="L135" s="82" t="e">
        <f>L136+L140</f>
        <v>#REF!</v>
      </c>
      <c r="M135" s="84">
        <f>M136+M140</f>
        <v>46</v>
      </c>
    </row>
    <row r="136" spans="1:13" ht="14.25" hidden="1">
      <c r="A136" s="68"/>
      <c r="B136" s="16" t="s">
        <v>17</v>
      </c>
      <c r="C136" s="19"/>
      <c r="D136" s="75">
        <f>D137</f>
        <v>0</v>
      </c>
      <c r="E136" s="82" t="e">
        <f>#REF!</f>
        <v>#REF!</v>
      </c>
      <c r="F136" s="82" t="e">
        <f>#REF!</f>
        <v>#REF!</v>
      </c>
      <c r="G136" s="82" t="e">
        <f>#REF!</f>
        <v>#REF!</v>
      </c>
      <c r="H136" s="82" t="e">
        <f>#REF!</f>
        <v>#REF!</v>
      </c>
      <c r="I136" s="73" t="e">
        <f t="shared" si="19"/>
        <v>#REF!</v>
      </c>
      <c r="J136" s="82" t="e">
        <f>#REF!</f>
        <v>#REF!</v>
      </c>
      <c r="K136" s="82" t="e">
        <f>#REF!</f>
        <v>#REF!</v>
      </c>
      <c r="L136" s="82" t="e">
        <f>#REF!</f>
        <v>#REF!</v>
      </c>
      <c r="M136" s="75">
        <f>M137</f>
        <v>0</v>
      </c>
    </row>
    <row r="137" spans="1:13" ht="15" hidden="1">
      <c r="A137" s="68"/>
      <c r="B137" s="22" t="s">
        <v>50</v>
      </c>
      <c r="C137" s="19" t="s">
        <v>40</v>
      </c>
      <c r="D137" s="76">
        <f t="shared" ref="D137:M137" si="32">D138+D139</f>
        <v>0</v>
      </c>
      <c r="E137" s="83">
        <f t="shared" si="32"/>
        <v>1230</v>
      </c>
      <c r="F137" s="83">
        <f t="shared" si="32"/>
        <v>1730</v>
      </c>
      <c r="G137" s="83">
        <f t="shared" si="32"/>
        <v>1720</v>
      </c>
      <c r="H137" s="83">
        <f t="shared" si="32"/>
        <v>1620</v>
      </c>
      <c r="I137" s="73">
        <f t="shared" si="19"/>
        <v>6300</v>
      </c>
      <c r="J137" s="83">
        <f t="shared" si="32"/>
        <v>6300</v>
      </c>
      <c r="K137" s="83">
        <f t="shared" si="32"/>
        <v>6300</v>
      </c>
      <c r="L137" s="83">
        <f t="shared" si="32"/>
        <v>6300</v>
      </c>
      <c r="M137" s="76">
        <f t="shared" si="32"/>
        <v>0</v>
      </c>
    </row>
    <row r="138" spans="1:13" ht="16.5" hidden="1" customHeight="1">
      <c r="A138" s="68"/>
      <c r="B138" s="22" t="s">
        <v>19</v>
      </c>
      <c r="C138" s="19">
        <v>10</v>
      </c>
      <c r="D138" s="76"/>
      <c r="E138" s="76">
        <v>830</v>
      </c>
      <c r="F138" s="76">
        <v>830</v>
      </c>
      <c r="G138" s="76">
        <v>820</v>
      </c>
      <c r="H138" s="76">
        <v>820</v>
      </c>
      <c r="I138" s="73">
        <f t="shared" si="19"/>
        <v>3300</v>
      </c>
      <c r="J138" s="78">
        <v>3300</v>
      </c>
      <c r="K138" s="78">
        <v>3300</v>
      </c>
      <c r="L138" s="78">
        <v>3300</v>
      </c>
      <c r="M138" s="76"/>
    </row>
    <row r="139" spans="1:13" ht="12" hidden="1" customHeight="1">
      <c r="A139" s="68"/>
      <c r="B139" s="22" t="s">
        <v>20</v>
      </c>
      <c r="C139" s="19">
        <v>20</v>
      </c>
      <c r="D139" s="76"/>
      <c r="E139" s="76">
        <v>400</v>
      </c>
      <c r="F139" s="76">
        <v>900</v>
      </c>
      <c r="G139" s="76">
        <v>900</v>
      </c>
      <c r="H139" s="76">
        <v>800</v>
      </c>
      <c r="I139" s="73">
        <f t="shared" si="19"/>
        <v>3000</v>
      </c>
      <c r="J139" s="78">
        <v>3000</v>
      </c>
      <c r="K139" s="78">
        <v>3000</v>
      </c>
      <c r="L139" s="78">
        <v>3000</v>
      </c>
      <c r="M139" s="76"/>
    </row>
    <row r="140" spans="1:13" ht="16.5" customHeight="1">
      <c r="A140" s="68"/>
      <c r="B140" s="17" t="s">
        <v>23</v>
      </c>
      <c r="C140" s="19"/>
      <c r="D140" s="76">
        <f t="shared" ref="D140:M140" si="33">D141</f>
        <v>46</v>
      </c>
      <c r="E140" s="83">
        <f t="shared" si="33"/>
        <v>715</v>
      </c>
      <c r="F140" s="83">
        <f t="shared" si="33"/>
        <v>0</v>
      </c>
      <c r="G140" s="83">
        <f t="shared" si="33"/>
        <v>0</v>
      </c>
      <c r="H140" s="83">
        <f t="shared" si="33"/>
        <v>0</v>
      </c>
      <c r="I140" s="73">
        <f t="shared" si="19"/>
        <v>715</v>
      </c>
      <c r="J140" s="83">
        <f t="shared" si="33"/>
        <v>0</v>
      </c>
      <c r="K140" s="83">
        <f t="shared" si="33"/>
        <v>0</v>
      </c>
      <c r="L140" s="83">
        <f t="shared" si="33"/>
        <v>0</v>
      </c>
      <c r="M140" s="76">
        <f t="shared" si="33"/>
        <v>46</v>
      </c>
    </row>
    <row r="141" spans="1:13" ht="19.5" customHeight="1">
      <c r="A141" s="68"/>
      <c r="B141" s="22" t="s">
        <v>27</v>
      </c>
      <c r="C141" s="19" t="s">
        <v>28</v>
      </c>
      <c r="D141" s="76">
        <f>341-293-2</f>
        <v>46</v>
      </c>
      <c r="E141" s="76">
        <v>715</v>
      </c>
      <c r="F141" s="76"/>
      <c r="G141" s="76"/>
      <c r="H141" s="76"/>
      <c r="I141" s="73">
        <f t="shared" si="19"/>
        <v>715</v>
      </c>
      <c r="J141" s="78"/>
      <c r="K141" s="78"/>
      <c r="L141" s="78"/>
      <c r="M141" s="76">
        <f>341-293-2</f>
        <v>46</v>
      </c>
    </row>
    <row r="142" spans="1:13" ht="28.5" hidden="1">
      <c r="A142" s="68"/>
      <c r="B142" s="49" t="s">
        <v>83</v>
      </c>
      <c r="C142" s="48" t="s">
        <v>84</v>
      </c>
      <c r="D142" s="84">
        <f>D143+D148</f>
        <v>0</v>
      </c>
      <c r="E142" s="82" t="e">
        <f>E143+E148</f>
        <v>#REF!</v>
      </c>
      <c r="F142" s="82" t="e">
        <f>F143+F148</f>
        <v>#REF!</v>
      </c>
      <c r="G142" s="82" t="e">
        <f>G143+G148</f>
        <v>#REF!</v>
      </c>
      <c r="H142" s="82" t="e">
        <f>H143+H148</f>
        <v>#REF!</v>
      </c>
      <c r="I142" s="73" t="e">
        <f t="shared" si="19"/>
        <v>#REF!</v>
      </c>
      <c r="J142" s="87" t="e">
        <f>J143+J148</f>
        <v>#REF!</v>
      </c>
      <c r="K142" s="87" t="e">
        <f>K143+K148</f>
        <v>#REF!</v>
      </c>
      <c r="L142" s="87" t="e">
        <f>L143+L148</f>
        <v>#REF!</v>
      </c>
      <c r="M142" s="84">
        <f>M143+M148</f>
        <v>0</v>
      </c>
    </row>
    <row r="143" spans="1:13" ht="14.25" hidden="1">
      <c r="A143" s="68"/>
      <c r="B143" s="16" t="s">
        <v>17</v>
      </c>
      <c r="C143" s="19"/>
      <c r="D143" s="75">
        <f>D144</f>
        <v>0</v>
      </c>
      <c r="E143" s="82" t="e">
        <f>#REF!</f>
        <v>#REF!</v>
      </c>
      <c r="F143" s="82" t="e">
        <f>#REF!</f>
        <v>#REF!</v>
      </c>
      <c r="G143" s="82" t="e">
        <f>#REF!</f>
        <v>#REF!</v>
      </c>
      <c r="H143" s="82" t="e">
        <f>#REF!</f>
        <v>#REF!</v>
      </c>
      <c r="I143" s="73" t="e">
        <f t="shared" ref="I143:I206" si="34">E143+F143+G143+H143</f>
        <v>#REF!</v>
      </c>
      <c r="J143" s="87" t="e">
        <f>#REF!</f>
        <v>#REF!</v>
      </c>
      <c r="K143" s="87" t="e">
        <f>#REF!</f>
        <v>#REF!</v>
      </c>
      <c r="L143" s="87" t="e">
        <f>#REF!</f>
        <v>#REF!</v>
      </c>
      <c r="M143" s="75">
        <f>M144</f>
        <v>0</v>
      </c>
    </row>
    <row r="144" spans="1:13" ht="15" hidden="1">
      <c r="A144" s="68"/>
      <c r="B144" s="22" t="s">
        <v>50</v>
      </c>
      <c r="C144" s="19" t="s">
        <v>40</v>
      </c>
      <c r="D144" s="76">
        <f t="shared" ref="D144:M144" si="35">D145+D146</f>
        <v>0</v>
      </c>
      <c r="E144" s="83">
        <f t="shared" si="35"/>
        <v>520</v>
      </c>
      <c r="F144" s="83">
        <f t="shared" si="35"/>
        <v>420</v>
      </c>
      <c r="G144" s="83">
        <f t="shared" si="35"/>
        <v>520</v>
      </c>
      <c r="H144" s="83">
        <f t="shared" si="35"/>
        <v>300</v>
      </c>
      <c r="I144" s="73">
        <f t="shared" si="34"/>
        <v>1760</v>
      </c>
      <c r="J144" s="88">
        <f t="shared" si="35"/>
        <v>1760</v>
      </c>
      <c r="K144" s="88">
        <f t="shared" si="35"/>
        <v>1760</v>
      </c>
      <c r="L144" s="88">
        <f t="shared" si="35"/>
        <v>1760</v>
      </c>
      <c r="M144" s="76">
        <f t="shared" si="35"/>
        <v>0</v>
      </c>
    </row>
    <row r="145" spans="1:13" ht="14.25" hidden="1" customHeight="1">
      <c r="A145" s="68"/>
      <c r="B145" s="22" t="s">
        <v>19</v>
      </c>
      <c r="C145" s="19">
        <v>10</v>
      </c>
      <c r="D145" s="76"/>
      <c r="E145" s="76">
        <v>170</v>
      </c>
      <c r="F145" s="76">
        <v>120</v>
      </c>
      <c r="G145" s="76">
        <v>120</v>
      </c>
      <c r="H145" s="76">
        <v>50</v>
      </c>
      <c r="I145" s="73">
        <f t="shared" si="34"/>
        <v>460</v>
      </c>
      <c r="J145" s="89">
        <v>460</v>
      </c>
      <c r="K145" s="89">
        <v>460</v>
      </c>
      <c r="L145" s="89">
        <v>460</v>
      </c>
      <c r="M145" s="76"/>
    </row>
    <row r="146" spans="1:13" ht="14.25" hidden="1" customHeight="1">
      <c r="A146" s="68"/>
      <c r="B146" s="22" t="s">
        <v>20</v>
      </c>
      <c r="C146" s="19">
        <v>20</v>
      </c>
      <c r="D146" s="76"/>
      <c r="E146" s="76">
        <v>350</v>
      </c>
      <c r="F146" s="76">
        <v>300</v>
      </c>
      <c r="G146" s="76">
        <v>400</v>
      </c>
      <c r="H146" s="76">
        <v>250</v>
      </c>
      <c r="I146" s="73">
        <f t="shared" si="34"/>
        <v>1300</v>
      </c>
      <c r="J146" s="89">
        <v>1300</v>
      </c>
      <c r="K146" s="89">
        <v>1300</v>
      </c>
      <c r="L146" s="89">
        <v>1300</v>
      </c>
      <c r="M146" s="76"/>
    </row>
    <row r="147" spans="1:13" ht="14.25" hidden="1" customHeight="1">
      <c r="A147" s="68"/>
      <c r="B147" s="22" t="s">
        <v>85</v>
      </c>
      <c r="C147" s="19">
        <v>85.01</v>
      </c>
      <c r="D147" s="76"/>
      <c r="E147" s="76"/>
      <c r="F147" s="76"/>
      <c r="G147" s="76"/>
      <c r="H147" s="76"/>
      <c r="I147" s="73">
        <f t="shared" si="34"/>
        <v>0</v>
      </c>
      <c r="J147" s="89"/>
      <c r="K147" s="89"/>
      <c r="L147" s="89"/>
      <c r="M147" s="76"/>
    </row>
    <row r="148" spans="1:13" ht="16.5" hidden="1" customHeight="1">
      <c r="A148" s="68"/>
      <c r="B148" s="17" t="s">
        <v>23</v>
      </c>
      <c r="C148" s="19"/>
      <c r="D148" s="76">
        <f t="shared" ref="D148:M148" si="36">D149+D150</f>
        <v>0</v>
      </c>
      <c r="E148" s="83"/>
      <c r="F148" s="83"/>
      <c r="G148" s="83"/>
      <c r="H148" s="83"/>
      <c r="I148" s="73">
        <f t="shared" si="34"/>
        <v>0</v>
      </c>
      <c r="J148" s="88">
        <f t="shared" si="36"/>
        <v>0</v>
      </c>
      <c r="K148" s="88">
        <f t="shared" si="36"/>
        <v>0</v>
      </c>
      <c r="L148" s="88">
        <f t="shared" si="36"/>
        <v>0</v>
      </c>
      <c r="M148" s="76">
        <f t="shared" si="36"/>
        <v>0</v>
      </c>
    </row>
    <row r="149" spans="1:13" ht="0.75" hidden="1" customHeight="1">
      <c r="A149" s="68"/>
      <c r="B149" s="22" t="s">
        <v>86</v>
      </c>
      <c r="C149" s="19" t="s">
        <v>87</v>
      </c>
      <c r="D149" s="76"/>
      <c r="E149" s="76"/>
      <c r="F149" s="76"/>
      <c r="G149" s="76"/>
      <c r="H149" s="76"/>
      <c r="I149" s="73">
        <f t="shared" si="34"/>
        <v>0</v>
      </c>
      <c r="J149" s="89"/>
      <c r="K149" s="89"/>
      <c r="L149" s="89"/>
      <c r="M149" s="76"/>
    </row>
    <row r="150" spans="1:13" ht="18.75" hidden="1" customHeight="1">
      <c r="A150" s="68"/>
      <c r="B150" s="22" t="s">
        <v>27</v>
      </c>
      <c r="C150" s="19" t="s">
        <v>28</v>
      </c>
      <c r="D150" s="76">
        <v>0</v>
      </c>
      <c r="E150" s="76"/>
      <c r="F150" s="76"/>
      <c r="G150" s="76"/>
      <c r="H150" s="76"/>
      <c r="I150" s="73">
        <f t="shared" si="34"/>
        <v>0</v>
      </c>
      <c r="J150" s="89">
        <v>0</v>
      </c>
      <c r="K150" s="89">
        <v>0</v>
      </c>
      <c r="L150" s="89">
        <v>0</v>
      </c>
      <c r="M150" s="76">
        <v>0</v>
      </c>
    </row>
    <row r="151" spans="1:13" ht="14.25">
      <c r="A151" s="68">
        <v>6</v>
      </c>
      <c r="B151" s="26" t="s">
        <v>154</v>
      </c>
      <c r="C151" s="51">
        <v>68.02</v>
      </c>
      <c r="D151" s="81">
        <f>D152+D158+D163+D225</f>
        <v>-323</v>
      </c>
      <c r="E151" s="82" t="e">
        <f>E152+E158+E163+E225+#REF!</f>
        <v>#REF!</v>
      </c>
      <c r="F151" s="82" t="e">
        <f>F152+F158+F163+F225+#REF!</f>
        <v>#REF!</v>
      </c>
      <c r="G151" s="82" t="e">
        <f>G152+G158+G163+G225+#REF!</f>
        <v>#REF!</v>
      </c>
      <c r="H151" s="82" t="e">
        <f>H152+H158+H163+H225+#REF!</f>
        <v>#REF!</v>
      </c>
      <c r="I151" s="73" t="e">
        <f t="shared" si="34"/>
        <v>#REF!</v>
      </c>
      <c r="J151" s="82" t="e">
        <f>J152+J158+J163+J225+#REF!</f>
        <v>#REF!</v>
      </c>
      <c r="K151" s="82" t="e">
        <f>K152+K158+K163+K225+#REF!</f>
        <v>#REF!</v>
      </c>
      <c r="L151" s="82" t="e">
        <f>L152+L158+L163+L225+#REF!</f>
        <v>#REF!</v>
      </c>
      <c r="M151" s="81">
        <f>M152+M158+M163+M225</f>
        <v>-323</v>
      </c>
    </row>
    <row r="152" spans="1:13" ht="32.25" customHeight="1">
      <c r="A152" s="70"/>
      <c r="B152" s="20" t="s">
        <v>88</v>
      </c>
      <c r="C152" s="18" t="s">
        <v>89</v>
      </c>
      <c r="D152" s="75">
        <f>D153+D156</f>
        <v>0</v>
      </c>
      <c r="E152" s="82" t="e">
        <f>E153+#REF!</f>
        <v>#REF!</v>
      </c>
      <c r="F152" s="82" t="e">
        <f>F153+#REF!</f>
        <v>#REF!</v>
      </c>
      <c r="G152" s="82" t="e">
        <f>G153+#REF!</f>
        <v>#REF!</v>
      </c>
      <c r="H152" s="82" t="e">
        <f>H153+#REF!</f>
        <v>#REF!</v>
      </c>
      <c r="I152" s="73" t="e">
        <f t="shared" si="34"/>
        <v>#REF!</v>
      </c>
      <c r="J152" s="82" t="e">
        <f>J153+#REF!</f>
        <v>#REF!</v>
      </c>
      <c r="K152" s="82" t="e">
        <f>K153+#REF!</f>
        <v>#REF!</v>
      </c>
      <c r="L152" s="82" t="e">
        <f>L153+#REF!</f>
        <v>#REF!</v>
      </c>
      <c r="M152" s="75">
        <f>M153+M156</f>
        <v>0</v>
      </c>
    </row>
    <row r="153" spans="1:13" ht="14.25">
      <c r="A153" s="68"/>
      <c r="B153" s="16" t="s">
        <v>17</v>
      </c>
      <c r="C153" s="18"/>
      <c r="D153" s="75">
        <f>D154</f>
        <v>-448.5</v>
      </c>
      <c r="E153" s="82" t="e">
        <f>#REF!</f>
        <v>#REF!</v>
      </c>
      <c r="F153" s="82" t="e">
        <f>#REF!</f>
        <v>#REF!</v>
      </c>
      <c r="G153" s="82" t="e">
        <f>#REF!</f>
        <v>#REF!</v>
      </c>
      <c r="H153" s="82" t="e">
        <f>#REF!</f>
        <v>#REF!</v>
      </c>
      <c r="I153" s="73" t="e">
        <f t="shared" si="34"/>
        <v>#REF!</v>
      </c>
      <c r="J153" s="82" t="e">
        <f>#REF!</f>
        <v>#REF!</v>
      </c>
      <c r="K153" s="82" t="e">
        <f>#REF!</f>
        <v>#REF!</v>
      </c>
      <c r="L153" s="82" t="e">
        <f>#REF!</f>
        <v>#REF!</v>
      </c>
      <c r="M153" s="75">
        <f>M154</f>
        <v>-448.5</v>
      </c>
    </row>
    <row r="154" spans="1:13" ht="15.75" customHeight="1">
      <c r="A154" s="68"/>
      <c r="B154" s="22" t="s">
        <v>153</v>
      </c>
      <c r="C154" s="19">
        <v>10</v>
      </c>
      <c r="D154" s="76">
        <f>-588.45-10.05+150</f>
        <v>-448.5</v>
      </c>
      <c r="E154" s="76">
        <f>18000+12.66+4.22</f>
        <v>18016.88</v>
      </c>
      <c r="F154" s="76">
        <v>20000</v>
      </c>
      <c r="G154" s="76">
        <v>18000</v>
      </c>
      <c r="H154" s="76">
        <v>15000</v>
      </c>
      <c r="I154" s="73">
        <f t="shared" si="34"/>
        <v>71016.88</v>
      </c>
      <c r="J154" s="78">
        <f>21624+13000+3000</f>
        <v>37624</v>
      </c>
      <c r="K154" s="78">
        <f>21624+13000+3000</f>
        <v>37624</v>
      </c>
      <c r="L154" s="78">
        <f>21624+13000+3000</f>
        <v>37624</v>
      </c>
      <c r="M154" s="76">
        <f>-588.45-10.05+150</f>
        <v>-448.5</v>
      </c>
    </row>
    <row r="155" spans="1:13" ht="15" customHeight="1">
      <c r="A155" s="68"/>
      <c r="B155" s="22" t="s">
        <v>152</v>
      </c>
      <c r="C155" s="19">
        <v>20</v>
      </c>
      <c r="D155" s="76"/>
      <c r="E155" s="76">
        <v>2475</v>
      </c>
      <c r="F155" s="76">
        <v>2500</v>
      </c>
      <c r="G155" s="76">
        <v>2500</v>
      </c>
      <c r="H155" s="76">
        <v>2425</v>
      </c>
      <c r="I155" s="73">
        <f t="shared" si="34"/>
        <v>9900</v>
      </c>
      <c r="J155" s="78">
        <f>9900-604-3000</f>
        <v>6296</v>
      </c>
      <c r="K155" s="78">
        <f>9900-206-3000</f>
        <v>6694</v>
      </c>
      <c r="L155" s="78">
        <f>9900-3000</f>
        <v>6900</v>
      </c>
      <c r="M155" s="76"/>
    </row>
    <row r="156" spans="1:13" ht="15" customHeight="1">
      <c r="A156" s="68"/>
      <c r="B156" s="17" t="s">
        <v>23</v>
      </c>
      <c r="C156" s="19"/>
      <c r="D156" s="76">
        <f>D157</f>
        <v>448.5</v>
      </c>
      <c r="E156" s="76"/>
      <c r="F156" s="76"/>
      <c r="G156" s="76"/>
      <c r="H156" s="76"/>
      <c r="I156" s="73"/>
      <c r="J156" s="78"/>
      <c r="K156" s="78"/>
      <c r="L156" s="78"/>
      <c r="M156" s="76">
        <f>M157</f>
        <v>448.5</v>
      </c>
    </row>
    <row r="157" spans="1:13" ht="15" customHeight="1">
      <c r="A157" s="68"/>
      <c r="B157" s="22" t="s">
        <v>35</v>
      </c>
      <c r="C157" s="19"/>
      <c r="D157" s="76">
        <f>588.45+10.05-150</f>
        <v>448.5</v>
      </c>
      <c r="E157" s="76"/>
      <c r="F157" s="76"/>
      <c r="G157" s="76"/>
      <c r="H157" s="76"/>
      <c r="I157" s="73"/>
      <c r="J157" s="78"/>
      <c r="K157" s="78"/>
      <c r="L157" s="78"/>
      <c r="M157" s="76">
        <f>588.45+10.05-150</f>
        <v>448.5</v>
      </c>
    </row>
    <row r="158" spans="1:13" ht="13.5" customHeight="1">
      <c r="A158" s="71"/>
      <c r="B158" s="17" t="s">
        <v>90</v>
      </c>
      <c r="C158" s="18" t="s">
        <v>89</v>
      </c>
      <c r="D158" s="75">
        <f t="shared" ref="D158:M158" si="37">D159+D160</f>
        <v>-323</v>
      </c>
      <c r="E158" s="82">
        <f t="shared" si="37"/>
        <v>393</v>
      </c>
      <c r="F158" s="82">
        <f t="shared" si="37"/>
        <v>407</v>
      </c>
      <c r="G158" s="82">
        <f t="shared" si="37"/>
        <v>520</v>
      </c>
      <c r="H158" s="82">
        <f t="shared" si="37"/>
        <v>205</v>
      </c>
      <c r="I158" s="73">
        <f t="shared" si="34"/>
        <v>1525</v>
      </c>
      <c r="J158" s="82">
        <f t="shared" si="37"/>
        <v>1625</v>
      </c>
      <c r="K158" s="82">
        <f t="shared" si="37"/>
        <v>1735</v>
      </c>
      <c r="L158" s="82">
        <f t="shared" si="37"/>
        <v>1845</v>
      </c>
      <c r="M158" s="75">
        <f t="shared" si="37"/>
        <v>-323</v>
      </c>
    </row>
    <row r="159" spans="1:13" ht="0.75" hidden="1" customHeight="1">
      <c r="A159" s="68"/>
      <c r="B159" s="22" t="s">
        <v>91</v>
      </c>
      <c r="C159" s="19">
        <v>20</v>
      </c>
      <c r="D159" s="76"/>
      <c r="E159" s="76"/>
      <c r="F159" s="76"/>
      <c r="G159" s="76"/>
      <c r="H159" s="76"/>
      <c r="I159" s="73">
        <f t="shared" si="34"/>
        <v>0</v>
      </c>
      <c r="J159" s="78"/>
      <c r="K159" s="78"/>
      <c r="L159" s="78"/>
      <c r="M159" s="76"/>
    </row>
    <row r="160" spans="1:13" ht="15.75" customHeight="1">
      <c r="A160" s="68"/>
      <c r="B160" s="22" t="s">
        <v>92</v>
      </c>
      <c r="C160" s="18">
        <v>57.02</v>
      </c>
      <c r="D160" s="76">
        <f t="shared" ref="D160:M160" si="38">D161+D162</f>
        <v>-323</v>
      </c>
      <c r="E160" s="83">
        <f t="shared" si="38"/>
        <v>393</v>
      </c>
      <c r="F160" s="83">
        <f t="shared" si="38"/>
        <v>407</v>
      </c>
      <c r="G160" s="83">
        <f t="shared" si="38"/>
        <v>520</v>
      </c>
      <c r="H160" s="83">
        <f t="shared" si="38"/>
        <v>205</v>
      </c>
      <c r="I160" s="73">
        <f t="shared" si="34"/>
        <v>1525</v>
      </c>
      <c r="J160" s="83">
        <f t="shared" si="38"/>
        <v>1625</v>
      </c>
      <c r="K160" s="83">
        <f t="shared" si="38"/>
        <v>1735</v>
      </c>
      <c r="L160" s="83">
        <f t="shared" si="38"/>
        <v>1845</v>
      </c>
      <c r="M160" s="76">
        <f t="shared" si="38"/>
        <v>-323</v>
      </c>
    </row>
    <row r="161" spans="1:13" ht="19.5" customHeight="1">
      <c r="A161" s="68"/>
      <c r="B161" s="22" t="s">
        <v>30</v>
      </c>
      <c r="C161" s="19" t="s">
        <v>52</v>
      </c>
      <c r="D161" s="76">
        <v>-115</v>
      </c>
      <c r="E161" s="76">
        <v>23</v>
      </c>
      <c r="F161" s="76">
        <v>67</v>
      </c>
      <c r="G161" s="76">
        <v>70</v>
      </c>
      <c r="H161" s="76">
        <v>57</v>
      </c>
      <c r="I161" s="73">
        <f t="shared" si="34"/>
        <v>217</v>
      </c>
      <c r="J161" s="78">
        <v>125</v>
      </c>
      <c r="K161" s="78">
        <v>135</v>
      </c>
      <c r="L161" s="78">
        <v>145</v>
      </c>
      <c r="M161" s="76">
        <v>-115</v>
      </c>
    </row>
    <row r="162" spans="1:13" ht="17.25" customHeight="1">
      <c r="A162" s="68"/>
      <c r="B162" s="22" t="s">
        <v>93</v>
      </c>
      <c r="C162" s="19" t="s">
        <v>94</v>
      </c>
      <c r="D162" s="76">
        <v>-208</v>
      </c>
      <c r="E162" s="76">
        <v>370</v>
      </c>
      <c r="F162" s="76">
        <v>340</v>
      </c>
      <c r="G162" s="76">
        <v>450</v>
      </c>
      <c r="H162" s="76">
        <v>148</v>
      </c>
      <c r="I162" s="73">
        <f t="shared" si="34"/>
        <v>1308</v>
      </c>
      <c r="J162" s="78">
        <v>1500</v>
      </c>
      <c r="K162" s="78">
        <v>1600</v>
      </c>
      <c r="L162" s="78">
        <v>1700</v>
      </c>
      <c r="M162" s="76">
        <v>-208</v>
      </c>
    </row>
    <row r="163" spans="1:13" ht="26.25" customHeight="1">
      <c r="A163" s="68"/>
      <c r="B163" s="49" t="s">
        <v>137</v>
      </c>
      <c r="C163" s="48" t="s">
        <v>95</v>
      </c>
      <c r="D163" s="84">
        <f>D164+D171+D178+D199+D218+D206+D185+D192+D211</f>
        <v>0</v>
      </c>
      <c r="E163" s="82">
        <f>E164+E171+E178+E199+E218+E206+E185+E192+E211</f>
        <v>6961</v>
      </c>
      <c r="F163" s="82">
        <f>F164+F171+F178+F199+F218+F206+F185+F192+F211</f>
        <v>6930</v>
      </c>
      <c r="G163" s="82">
        <f>G164+G171+G178+G199+G218+G206+G185+G192+G211</f>
        <v>6929</v>
      </c>
      <c r="H163" s="82">
        <f>H164+H171+H178+H199+H218+H206+H185+H192+H211</f>
        <v>6451</v>
      </c>
      <c r="I163" s="73">
        <f t="shared" si="34"/>
        <v>27271</v>
      </c>
      <c r="J163" s="82">
        <f>J164+J171+J178+J199+J218+J206+J185+J192+J211</f>
        <v>15650</v>
      </c>
      <c r="K163" s="82">
        <f>K164+K171+K178+K199+K218+K206+K185+K192+K211</f>
        <v>20500</v>
      </c>
      <c r="L163" s="82">
        <f>L164+L171+L178+L199+L218+L206+L185+L192+L211</f>
        <v>25637</v>
      </c>
      <c r="M163" s="84">
        <f>M164+M171+M178+M199+M218+M206+M185+M192+M211</f>
        <v>0</v>
      </c>
    </row>
    <row r="164" spans="1:13" ht="14.25">
      <c r="A164" s="68"/>
      <c r="B164" s="49" t="s">
        <v>96</v>
      </c>
      <c r="C164" s="50" t="s">
        <v>97</v>
      </c>
      <c r="D164" s="84">
        <f t="shared" ref="D164:M164" si="39">D165+D169</f>
        <v>0</v>
      </c>
      <c r="E164" s="82">
        <f t="shared" si="39"/>
        <v>3060</v>
      </c>
      <c r="F164" s="82">
        <f t="shared" si="39"/>
        <v>3060</v>
      </c>
      <c r="G164" s="82">
        <f t="shared" si="39"/>
        <v>3060</v>
      </c>
      <c r="H164" s="82">
        <f t="shared" si="39"/>
        <v>2870</v>
      </c>
      <c r="I164" s="73">
        <f t="shared" si="34"/>
        <v>12050</v>
      </c>
      <c r="J164" s="82">
        <f t="shared" si="39"/>
        <v>6000</v>
      </c>
      <c r="K164" s="82">
        <f t="shared" si="39"/>
        <v>8850</v>
      </c>
      <c r="L164" s="82">
        <f t="shared" si="39"/>
        <v>10477</v>
      </c>
      <c r="M164" s="84">
        <f t="shared" si="39"/>
        <v>0</v>
      </c>
    </row>
    <row r="165" spans="1:13" ht="14.25">
      <c r="A165" s="68"/>
      <c r="B165" s="16" t="s">
        <v>17</v>
      </c>
      <c r="C165" s="19"/>
      <c r="D165" s="75">
        <f t="shared" ref="D165:M165" si="40">D166</f>
        <v>-6.5</v>
      </c>
      <c r="E165" s="82">
        <f t="shared" si="40"/>
        <v>3060</v>
      </c>
      <c r="F165" s="82">
        <f t="shared" si="40"/>
        <v>3060</v>
      </c>
      <c r="G165" s="82">
        <f t="shared" si="40"/>
        <v>3060</v>
      </c>
      <c r="H165" s="82">
        <f t="shared" si="40"/>
        <v>2870</v>
      </c>
      <c r="I165" s="73">
        <f t="shared" si="34"/>
        <v>12050</v>
      </c>
      <c r="J165" s="82">
        <f t="shared" si="40"/>
        <v>6000</v>
      </c>
      <c r="K165" s="82">
        <f t="shared" si="40"/>
        <v>8850</v>
      </c>
      <c r="L165" s="82">
        <f t="shared" si="40"/>
        <v>10477</v>
      </c>
      <c r="M165" s="75">
        <f t="shared" si="40"/>
        <v>-6.5</v>
      </c>
    </row>
    <row r="166" spans="1:13" ht="15" hidden="1">
      <c r="A166" s="68"/>
      <c r="B166" s="22" t="s">
        <v>18</v>
      </c>
      <c r="C166" s="19">
        <v>1</v>
      </c>
      <c r="D166" s="76">
        <f t="shared" ref="D166:M166" si="41">D167+D168</f>
        <v>-6.5</v>
      </c>
      <c r="E166" s="83">
        <f t="shared" si="41"/>
        <v>3060</v>
      </c>
      <c r="F166" s="83">
        <f t="shared" si="41"/>
        <v>3060</v>
      </c>
      <c r="G166" s="83">
        <f t="shared" si="41"/>
        <v>3060</v>
      </c>
      <c r="H166" s="83">
        <f t="shared" si="41"/>
        <v>2870</v>
      </c>
      <c r="I166" s="73">
        <f t="shared" si="34"/>
        <v>12050</v>
      </c>
      <c r="J166" s="83">
        <f t="shared" si="41"/>
        <v>6000</v>
      </c>
      <c r="K166" s="83">
        <f t="shared" si="41"/>
        <v>8850</v>
      </c>
      <c r="L166" s="83">
        <f t="shared" si="41"/>
        <v>10477</v>
      </c>
      <c r="M166" s="76">
        <f t="shared" si="41"/>
        <v>-6.5</v>
      </c>
    </row>
    <row r="167" spans="1:13" ht="15" hidden="1">
      <c r="A167" s="68"/>
      <c r="B167" s="22" t="s">
        <v>19</v>
      </c>
      <c r="C167" s="19">
        <v>10</v>
      </c>
      <c r="D167" s="76"/>
      <c r="E167" s="76">
        <v>2600</v>
      </c>
      <c r="F167" s="76">
        <v>2600</v>
      </c>
      <c r="G167" s="76">
        <v>2600</v>
      </c>
      <c r="H167" s="76">
        <v>2400</v>
      </c>
      <c r="I167" s="73">
        <f t="shared" si="34"/>
        <v>10200</v>
      </c>
      <c r="J167" s="78">
        <v>5000</v>
      </c>
      <c r="K167" s="78">
        <v>7000</v>
      </c>
      <c r="L167" s="78">
        <f>10200-1573</f>
        <v>8627</v>
      </c>
      <c r="M167" s="76"/>
    </row>
    <row r="168" spans="1:13" ht="12.75" customHeight="1">
      <c r="A168" s="68"/>
      <c r="B168" s="22" t="s">
        <v>152</v>
      </c>
      <c r="C168" s="19">
        <v>20</v>
      </c>
      <c r="D168" s="76">
        <v>-6.5</v>
      </c>
      <c r="E168" s="76">
        <v>460</v>
      </c>
      <c r="F168" s="76">
        <v>460</v>
      </c>
      <c r="G168" s="76">
        <v>460</v>
      </c>
      <c r="H168" s="76">
        <v>470</v>
      </c>
      <c r="I168" s="73">
        <f t="shared" si="34"/>
        <v>1850</v>
      </c>
      <c r="J168" s="78">
        <v>1000</v>
      </c>
      <c r="K168" s="78">
        <v>1850</v>
      </c>
      <c r="L168" s="78">
        <v>1850</v>
      </c>
      <c r="M168" s="76">
        <v>-6.5</v>
      </c>
    </row>
    <row r="169" spans="1:13" ht="15" customHeight="1">
      <c r="A169" s="68"/>
      <c r="B169" s="17" t="s">
        <v>23</v>
      </c>
      <c r="C169" s="19"/>
      <c r="D169" s="76">
        <f t="shared" ref="D169:M169" si="42">D170</f>
        <v>6.5</v>
      </c>
      <c r="E169" s="83">
        <f t="shared" si="42"/>
        <v>0</v>
      </c>
      <c r="F169" s="83">
        <f t="shared" si="42"/>
        <v>0</v>
      </c>
      <c r="G169" s="83">
        <f t="shared" si="42"/>
        <v>0</v>
      </c>
      <c r="H169" s="83">
        <f t="shared" si="42"/>
        <v>0</v>
      </c>
      <c r="I169" s="73">
        <f t="shared" si="34"/>
        <v>0</v>
      </c>
      <c r="J169" s="83">
        <f t="shared" si="42"/>
        <v>0</v>
      </c>
      <c r="K169" s="83">
        <f t="shared" si="42"/>
        <v>0</v>
      </c>
      <c r="L169" s="83">
        <f t="shared" si="42"/>
        <v>0</v>
      </c>
      <c r="M169" s="76">
        <f t="shared" si="42"/>
        <v>6.5</v>
      </c>
    </row>
    <row r="170" spans="1:13" ht="18.75" customHeight="1">
      <c r="A170" s="68"/>
      <c r="B170" s="22" t="s">
        <v>35</v>
      </c>
      <c r="C170" s="19">
        <v>70</v>
      </c>
      <c r="D170" s="76">
        <v>6.5</v>
      </c>
      <c r="E170" s="76"/>
      <c r="F170" s="76"/>
      <c r="G170" s="76"/>
      <c r="H170" s="76"/>
      <c r="I170" s="73">
        <f t="shared" si="34"/>
        <v>0</v>
      </c>
      <c r="J170" s="78"/>
      <c r="K170" s="78"/>
      <c r="L170" s="78"/>
      <c r="M170" s="76">
        <v>6.5</v>
      </c>
    </row>
    <row r="171" spans="1:13" ht="16.5" hidden="1" customHeight="1">
      <c r="A171" s="68"/>
      <c r="B171" s="49" t="s">
        <v>98</v>
      </c>
      <c r="C171" s="50" t="s">
        <v>99</v>
      </c>
      <c r="D171" s="84">
        <f t="shared" ref="D171:M171" si="43">D172+D176</f>
        <v>0</v>
      </c>
      <c r="E171" s="82">
        <f t="shared" si="43"/>
        <v>350</v>
      </c>
      <c r="F171" s="82">
        <f t="shared" si="43"/>
        <v>350</v>
      </c>
      <c r="G171" s="82">
        <f t="shared" si="43"/>
        <v>350</v>
      </c>
      <c r="H171" s="82">
        <f t="shared" si="43"/>
        <v>350</v>
      </c>
      <c r="I171" s="73">
        <f t="shared" si="34"/>
        <v>1400</v>
      </c>
      <c r="J171" s="82">
        <f t="shared" si="43"/>
        <v>1000</v>
      </c>
      <c r="K171" s="82">
        <f t="shared" si="43"/>
        <v>1000</v>
      </c>
      <c r="L171" s="82">
        <f t="shared" si="43"/>
        <v>1400</v>
      </c>
      <c r="M171" s="84">
        <f t="shared" si="43"/>
        <v>0</v>
      </c>
    </row>
    <row r="172" spans="1:13" ht="14.25" hidden="1">
      <c r="A172" s="68"/>
      <c r="B172" s="16" t="s">
        <v>17</v>
      </c>
      <c r="C172" s="19"/>
      <c r="D172" s="75">
        <f t="shared" ref="D172:M172" si="44">D173</f>
        <v>0</v>
      </c>
      <c r="E172" s="82">
        <f t="shared" si="44"/>
        <v>350</v>
      </c>
      <c r="F172" s="82">
        <f t="shared" si="44"/>
        <v>350</v>
      </c>
      <c r="G172" s="82">
        <f t="shared" si="44"/>
        <v>350</v>
      </c>
      <c r="H172" s="82">
        <f t="shared" si="44"/>
        <v>350</v>
      </c>
      <c r="I172" s="73">
        <f t="shared" si="34"/>
        <v>1400</v>
      </c>
      <c r="J172" s="82">
        <f t="shared" si="44"/>
        <v>1000</v>
      </c>
      <c r="K172" s="82">
        <f t="shared" si="44"/>
        <v>1000</v>
      </c>
      <c r="L172" s="82">
        <f t="shared" si="44"/>
        <v>1400</v>
      </c>
      <c r="M172" s="75">
        <f t="shared" si="44"/>
        <v>0</v>
      </c>
    </row>
    <row r="173" spans="1:13" ht="15" hidden="1">
      <c r="A173" s="68"/>
      <c r="B173" s="22" t="s">
        <v>18</v>
      </c>
      <c r="C173" s="19">
        <v>1</v>
      </c>
      <c r="D173" s="76">
        <f t="shared" ref="D173:M173" si="45">D174+D175</f>
        <v>0</v>
      </c>
      <c r="E173" s="83">
        <f t="shared" si="45"/>
        <v>350</v>
      </c>
      <c r="F173" s="83">
        <f t="shared" si="45"/>
        <v>350</v>
      </c>
      <c r="G173" s="83">
        <f t="shared" si="45"/>
        <v>350</v>
      </c>
      <c r="H173" s="83">
        <f t="shared" si="45"/>
        <v>350</v>
      </c>
      <c r="I173" s="73">
        <f t="shared" si="34"/>
        <v>1400</v>
      </c>
      <c r="J173" s="83">
        <f t="shared" si="45"/>
        <v>1000</v>
      </c>
      <c r="K173" s="83">
        <f t="shared" si="45"/>
        <v>1000</v>
      </c>
      <c r="L173" s="83">
        <f t="shared" si="45"/>
        <v>1400</v>
      </c>
      <c r="M173" s="76">
        <f t="shared" si="45"/>
        <v>0</v>
      </c>
    </row>
    <row r="174" spans="1:13" ht="15" hidden="1">
      <c r="A174" s="68"/>
      <c r="B174" s="22" t="s">
        <v>153</v>
      </c>
      <c r="C174" s="19">
        <v>10</v>
      </c>
      <c r="D174" s="76"/>
      <c r="E174" s="76"/>
      <c r="F174" s="76"/>
      <c r="G174" s="76"/>
      <c r="H174" s="76"/>
      <c r="I174" s="73"/>
      <c r="J174" s="78"/>
      <c r="K174" s="78"/>
      <c r="L174" s="78"/>
      <c r="M174" s="76"/>
    </row>
    <row r="175" spans="1:13" ht="14.25" hidden="1" customHeight="1">
      <c r="A175" s="68"/>
      <c r="B175" s="22" t="s">
        <v>20</v>
      </c>
      <c r="C175" s="19">
        <v>20</v>
      </c>
      <c r="D175" s="76"/>
      <c r="E175" s="76">
        <v>350</v>
      </c>
      <c r="F175" s="76">
        <v>350</v>
      </c>
      <c r="G175" s="76">
        <v>350</v>
      </c>
      <c r="H175" s="76">
        <v>350</v>
      </c>
      <c r="I175" s="73">
        <f t="shared" si="34"/>
        <v>1400</v>
      </c>
      <c r="J175" s="78">
        <v>1000</v>
      </c>
      <c r="K175" s="78">
        <v>1000</v>
      </c>
      <c r="L175" s="78">
        <v>1400</v>
      </c>
      <c r="M175" s="76"/>
    </row>
    <row r="176" spans="1:13" ht="17.25" hidden="1" customHeight="1">
      <c r="A176" s="68"/>
      <c r="B176" s="17" t="s">
        <v>23</v>
      </c>
      <c r="C176" s="19"/>
      <c r="D176" s="76">
        <f t="shared" ref="D176:M176" si="46">D177</f>
        <v>0</v>
      </c>
      <c r="E176" s="83">
        <f t="shared" si="46"/>
        <v>0</v>
      </c>
      <c r="F176" s="83">
        <f t="shared" si="46"/>
        <v>0</v>
      </c>
      <c r="G176" s="83">
        <f t="shared" si="46"/>
        <v>0</v>
      </c>
      <c r="H176" s="83">
        <f t="shared" si="46"/>
        <v>0</v>
      </c>
      <c r="I176" s="73">
        <f t="shared" si="34"/>
        <v>0</v>
      </c>
      <c r="J176" s="83">
        <f t="shared" si="46"/>
        <v>0</v>
      </c>
      <c r="K176" s="83">
        <f t="shared" si="46"/>
        <v>0</v>
      </c>
      <c r="L176" s="83">
        <f t="shared" si="46"/>
        <v>0</v>
      </c>
      <c r="M176" s="76">
        <f t="shared" si="46"/>
        <v>0</v>
      </c>
    </row>
    <row r="177" spans="1:13" ht="18" hidden="1" customHeight="1">
      <c r="A177" s="68"/>
      <c r="B177" s="22" t="s">
        <v>35</v>
      </c>
      <c r="C177" s="19">
        <v>70</v>
      </c>
      <c r="D177" s="76"/>
      <c r="E177" s="76"/>
      <c r="F177" s="76"/>
      <c r="G177" s="76"/>
      <c r="H177" s="76"/>
      <c r="I177" s="73"/>
      <c r="J177" s="78"/>
      <c r="K177" s="78"/>
      <c r="L177" s="78"/>
      <c r="M177" s="76"/>
    </row>
    <row r="178" spans="1:13" ht="28.5" hidden="1">
      <c r="A178" s="68"/>
      <c r="B178" s="49" t="s">
        <v>100</v>
      </c>
      <c r="C178" s="50" t="s">
        <v>101</v>
      </c>
      <c r="D178" s="84">
        <f t="shared" ref="D178:M178" si="47">D179+D183</f>
        <v>0</v>
      </c>
      <c r="E178" s="82">
        <f t="shared" si="47"/>
        <v>700</v>
      </c>
      <c r="F178" s="82">
        <f t="shared" si="47"/>
        <v>700</v>
      </c>
      <c r="G178" s="82">
        <f t="shared" si="47"/>
        <v>700</v>
      </c>
      <c r="H178" s="82">
        <f t="shared" si="47"/>
        <v>700</v>
      </c>
      <c r="I178" s="73">
        <f t="shared" si="34"/>
        <v>2800</v>
      </c>
      <c r="J178" s="82">
        <f t="shared" si="47"/>
        <v>2000</v>
      </c>
      <c r="K178" s="82">
        <f t="shared" si="47"/>
        <v>2000</v>
      </c>
      <c r="L178" s="82">
        <f t="shared" si="47"/>
        <v>2800</v>
      </c>
      <c r="M178" s="84">
        <f t="shared" si="47"/>
        <v>0</v>
      </c>
    </row>
    <row r="179" spans="1:13" ht="14.25" hidden="1">
      <c r="A179" s="68"/>
      <c r="B179" s="16" t="s">
        <v>17</v>
      </c>
      <c r="C179" s="19"/>
      <c r="D179" s="75">
        <f t="shared" ref="D179:M179" si="48">D180</f>
        <v>0</v>
      </c>
      <c r="E179" s="82">
        <f t="shared" si="48"/>
        <v>700</v>
      </c>
      <c r="F179" s="82">
        <f t="shared" si="48"/>
        <v>700</v>
      </c>
      <c r="G179" s="82">
        <f t="shared" si="48"/>
        <v>700</v>
      </c>
      <c r="H179" s="82">
        <f t="shared" si="48"/>
        <v>700</v>
      </c>
      <c r="I179" s="73">
        <f t="shared" si="34"/>
        <v>2800</v>
      </c>
      <c r="J179" s="82">
        <f t="shared" si="48"/>
        <v>2000</v>
      </c>
      <c r="K179" s="82">
        <f t="shared" si="48"/>
        <v>2000</v>
      </c>
      <c r="L179" s="82">
        <f t="shared" si="48"/>
        <v>2800</v>
      </c>
      <c r="M179" s="75">
        <f t="shared" si="48"/>
        <v>0</v>
      </c>
    </row>
    <row r="180" spans="1:13" ht="1.5" hidden="1" customHeight="1">
      <c r="A180" s="68"/>
      <c r="B180" s="22" t="s">
        <v>18</v>
      </c>
      <c r="C180" s="19">
        <v>1</v>
      </c>
      <c r="D180" s="76">
        <f t="shared" ref="D180:M180" si="49">D181+D182</f>
        <v>0</v>
      </c>
      <c r="E180" s="83">
        <f t="shared" si="49"/>
        <v>700</v>
      </c>
      <c r="F180" s="83">
        <f t="shared" si="49"/>
        <v>700</v>
      </c>
      <c r="G180" s="83">
        <f t="shared" si="49"/>
        <v>700</v>
      </c>
      <c r="H180" s="83">
        <f t="shared" si="49"/>
        <v>700</v>
      </c>
      <c r="I180" s="73">
        <f t="shared" si="34"/>
        <v>2800</v>
      </c>
      <c r="J180" s="83">
        <f t="shared" si="49"/>
        <v>2000</v>
      </c>
      <c r="K180" s="83">
        <f t="shared" si="49"/>
        <v>2000</v>
      </c>
      <c r="L180" s="83">
        <f t="shared" si="49"/>
        <v>2800</v>
      </c>
      <c r="M180" s="76">
        <f t="shared" si="49"/>
        <v>0</v>
      </c>
    </row>
    <row r="181" spans="1:13" ht="15" hidden="1">
      <c r="A181" s="68"/>
      <c r="B181" s="22" t="s">
        <v>153</v>
      </c>
      <c r="C181" s="19">
        <v>10</v>
      </c>
      <c r="D181" s="76"/>
      <c r="E181" s="76"/>
      <c r="F181" s="76"/>
      <c r="G181" s="76"/>
      <c r="H181" s="76"/>
      <c r="I181" s="73"/>
      <c r="J181" s="78"/>
      <c r="K181" s="78"/>
      <c r="L181" s="78"/>
      <c r="M181" s="76"/>
    </row>
    <row r="182" spans="1:13" ht="15" hidden="1">
      <c r="A182" s="68"/>
      <c r="B182" s="22" t="s">
        <v>20</v>
      </c>
      <c r="C182" s="19">
        <v>20</v>
      </c>
      <c r="D182" s="76"/>
      <c r="E182" s="76">
        <v>700</v>
      </c>
      <c r="F182" s="76">
        <v>700</v>
      </c>
      <c r="G182" s="76">
        <v>700</v>
      </c>
      <c r="H182" s="76">
        <v>700</v>
      </c>
      <c r="I182" s="73">
        <f t="shared" si="34"/>
        <v>2800</v>
      </c>
      <c r="J182" s="78">
        <v>2000</v>
      </c>
      <c r="K182" s="78">
        <v>2000</v>
      </c>
      <c r="L182" s="78">
        <v>2800</v>
      </c>
      <c r="M182" s="76"/>
    </row>
    <row r="183" spans="1:13" ht="17.25" hidden="1" customHeight="1">
      <c r="A183" s="68"/>
      <c r="B183" s="17" t="s">
        <v>23</v>
      </c>
      <c r="C183" s="19"/>
      <c r="D183" s="76">
        <f t="shared" ref="D183:M183" si="50">D184</f>
        <v>0</v>
      </c>
      <c r="E183" s="83">
        <f t="shared" si="50"/>
        <v>0</v>
      </c>
      <c r="F183" s="83">
        <f t="shared" si="50"/>
        <v>0</v>
      </c>
      <c r="G183" s="83">
        <f t="shared" si="50"/>
        <v>0</v>
      </c>
      <c r="H183" s="83">
        <f t="shared" si="50"/>
        <v>0</v>
      </c>
      <c r="I183" s="73">
        <f t="shared" si="34"/>
        <v>0</v>
      </c>
      <c r="J183" s="83">
        <f t="shared" si="50"/>
        <v>0</v>
      </c>
      <c r="K183" s="83">
        <f t="shared" si="50"/>
        <v>0</v>
      </c>
      <c r="L183" s="83">
        <f t="shared" si="50"/>
        <v>0</v>
      </c>
      <c r="M183" s="76">
        <f t="shared" si="50"/>
        <v>0</v>
      </c>
    </row>
    <row r="184" spans="1:13" ht="18.75" hidden="1" customHeight="1">
      <c r="A184" s="68"/>
      <c r="B184" s="22" t="s">
        <v>35</v>
      </c>
      <c r="C184" s="19">
        <v>70</v>
      </c>
      <c r="D184" s="76"/>
      <c r="E184" s="76"/>
      <c r="F184" s="76"/>
      <c r="G184" s="76"/>
      <c r="H184" s="76"/>
      <c r="I184" s="73"/>
      <c r="J184" s="78"/>
      <c r="K184" s="78"/>
      <c r="L184" s="78"/>
      <c r="M184" s="76"/>
    </row>
    <row r="185" spans="1:13" ht="0.75" hidden="1" customHeight="1">
      <c r="A185" s="68"/>
      <c r="B185" s="49" t="s">
        <v>102</v>
      </c>
      <c r="C185" s="50" t="s">
        <v>101</v>
      </c>
      <c r="D185" s="84">
        <f t="shared" ref="D185:M185" si="51">D186+D190</f>
        <v>0</v>
      </c>
      <c r="E185" s="82">
        <f t="shared" si="51"/>
        <v>214</v>
      </c>
      <c r="F185" s="82">
        <f t="shared" si="51"/>
        <v>190</v>
      </c>
      <c r="G185" s="82">
        <f t="shared" si="51"/>
        <v>190</v>
      </c>
      <c r="H185" s="82">
        <f t="shared" si="51"/>
        <v>140</v>
      </c>
      <c r="I185" s="73">
        <f t="shared" si="34"/>
        <v>734</v>
      </c>
      <c r="J185" s="82">
        <f t="shared" si="51"/>
        <v>710</v>
      </c>
      <c r="K185" s="82">
        <f t="shared" si="51"/>
        <v>710</v>
      </c>
      <c r="L185" s="82">
        <f t="shared" si="51"/>
        <v>710</v>
      </c>
      <c r="M185" s="84">
        <f t="shared" si="51"/>
        <v>0</v>
      </c>
    </row>
    <row r="186" spans="1:13" ht="13.5" hidden="1" customHeight="1">
      <c r="A186" s="68"/>
      <c r="B186" s="16" t="s">
        <v>17</v>
      </c>
      <c r="C186" s="19"/>
      <c r="D186" s="76">
        <f t="shared" ref="D186:M186" si="52">D187</f>
        <v>0</v>
      </c>
      <c r="E186" s="83">
        <f t="shared" si="52"/>
        <v>190</v>
      </c>
      <c r="F186" s="83">
        <f t="shared" si="52"/>
        <v>190</v>
      </c>
      <c r="G186" s="83">
        <f t="shared" si="52"/>
        <v>190</v>
      </c>
      <c r="H186" s="83">
        <f t="shared" si="52"/>
        <v>140</v>
      </c>
      <c r="I186" s="73">
        <f t="shared" si="34"/>
        <v>710</v>
      </c>
      <c r="J186" s="83">
        <f t="shared" si="52"/>
        <v>710</v>
      </c>
      <c r="K186" s="83">
        <f t="shared" si="52"/>
        <v>710</v>
      </c>
      <c r="L186" s="83">
        <f t="shared" si="52"/>
        <v>710</v>
      </c>
      <c r="M186" s="76">
        <f t="shared" si="52"/>
        <v>0</v>
      </c>
    </row>
    <row r="187" spans="1:13" ht="13.5" hidden="1" customHeight="1">
      <c r="A187" s="68"/>
      <c r="B187" s="22" t="s">
        <v>18</v>
      </c>
      <c r="C187" s="19">
        <v>1</v>
      </c>
      <c r="D187" s="76">
        <f t="shared" ref="D187:M187" si="53">D188+D189</f>
        <v>0</v>
      </c>
      <c r="E187" s="83">
        <f t="shared" si="53"/>
        <v>190</v>
      </c>
      <c r="F187" s="83">
        <f t="shared" si="53"/>
        <v>190</v>
      </c>
      <c r="G187" s="83">
        <f t="shared" si="53"/>
        <v>190</v>
      </c>
      <c r="H187" s="83">
        <f t="shared" si="53"/>
        <v>140</v>
      </c>
      <c r="I187" s="73">
        <f t="shared" si="34"/>
        <v>710</v>
      </c>
      <c r="J187" s="83">
        <f t="shared" si="53"/>
        <v>710</v>
      </c>
      <c r="K187" s="83">
        <f t="shared" si="53"/>
        <v>710</v>
      </c>
      <c r="L187" s="83">
        <f t="shared" si="53"/>
        <v>710</v>
      </c>
      <c r="M187" s="76">
        <f t="shared" si="53"/>
        <v>0</v>
      </c>
    </row>
    <row r="188" spans="1:13" ht="13.5" hidden="1" customHeight="1">
      <c r="A188" s="68"/>
      <c r="B188" s="22" t="s">
        <v>19</v>
      </c>
      <c r="C188" s="19">
        <v>10</v>
      </c>
      <c r="D188" s="76"/>
      <c r="E188" s="76">
        <v>150</v>
      </c>
      <c r="F188" s="76">
        <v>150</v>
      </c>
      <c r="G188" s="76">
        <v>150</v>
      </c>
      <c r="H188" s="76">
        <v>100</v>
      </c>
      <c r="I188" s="73">
        <f t="shared" si="34"/>
        <v>550</v>
      </c>
      <c r="J188" s="78">
        <v>550</v>
      </c>
      <c r="K188" s="78">
        <v>550</v>
      </c>
      <c r="L188" s="78">
        <v>550</v>
      </c>
      <c r="M188" s="76"/>
    </row>
    <row r="189" spans="1:13" ht="13.5" hidden="1" customHeight="1">
      <c r="A189" s="68"/>
      <c r="B189" s="22" t="s">
        <v>20</v>
      </c>
      <c r="C189" s="19">
        <v>20</v>
      </c>
      <c r="D189" s="76"/>
      <c r="E189" s="76">
        <v>40</v>
      </c>
      <c r="F189" s="76">
        <v>40</v>
      </c>
      <c r="G189" s="76">
        <v>40</v>
      </c>
      <c r="H189" s="76">
        <v>40</v>
      </c>
      <c r="I189" s="73">
        <f t="shared" si="34"/>
        <v>160</v>
      </c>
      <c r="J189" s="78">
        <v>160</v>
      </c>
      <c r="K189" s="78">
        <v>160</v>
      </c>
      <c r="L189" s="78">
        <v>160</v>
      </c>
      <c r="M189" s="76"/>
    </row>
    <row r="190" spans="1:13" ht="13.5" hidden="1" customHeight="1">
      <c r="A190" s="68"/>
      <c r="B190" s="17" t="s">
        <v>23</v>
      </c>
      <c r="C190" s="19"/>
      <c r="D190" s="76">
        <f t="shared" ref="D190:M190" si="54">D191</f>
        <v>0</v>
      </c>
      <c r="E190" s="83">
        <f t="shared" si="54"/>
        <v>24</v>
      </c>
      <c r="F190" s="83">
        <f t="shared" si="54"/>
        <v>0</v>
      </c>
      <c r="G190" s="83">
        <f t="shared" si="54"/>
        <v>0</v>
      </c>
      <c r="H190" s="83">
        <f t="shared" si="54"/>
        <v>0</v>
      </c>
      <c r="I190" s="73">
        <f t="shared" si="34"/>
        <v>24</v>
      </c>
      <c r="J190" s="83">
        <f t="shared" si="54"/>
        <v>0</v>
      </c>
      <c r="K190" s="83">
        <f t="shared" si="54"/>
        <v>0</v>
      </c>
      <c r="L190" s="83">
        <f t="shared" si="54"/>
        <v>0</v>
      </c>
      <c r="M190" s="76">
        <f t="shared" si="54"/>
        <v>0</v>
      </c>
    </row>
    <row r="191" spans="1:13" ht="13.5" hidden="1" customHeight="1">
      <c r="A191" s="68"/>
      <c r="B191" s="22" t="s">
        <v>35</v>
      </c>
      <c r="C191" s="19">
        <v>70</v>
      </c>
      <c r="D191" s="76"/>
      <c r="E191" s="76">
        <v>24</v>
      </c>
      <c r="F191" s="76"/>
      <c r="G191" s="76"/>
      <c r="H191" s="76"/>
      <c r="I191" s="73">
        <f t="shared" si="34"/>
        <v>24</v>
      </c>
      <c r="J191" s="78"/>
      <c r="K191" s="78"/>
      <c r="L191" s="78"/>
      <c r="M191" s="76"/>
    </row>
    <row r="192" spans="1:13" ht="32.25" hidden="1" customHeight="1">
      <c r="A192" s="68"/>
      <c r="B192" s="49" t="s">
        <v>103</v>
      </c>
      <c r="C192" s="50" t="s">
        <v>101</v>
      </c>
      <c r="D192" s="84">
        <f t="shared" ref="D192:M192" si="55">D193+D197</f>
        <v>0</v>
      </c>
      <c r="E192" s="82">
        <f t="shared" si="55"/>
        <v>220</v>
      </c>
      <c r="F192" s="82">
        <f t="shared" si="55"/>
        <v>220</v>
      </c>
      <c r="G192" s="82">
        <f t="shared" si="55"/>
        <v>220</v>
      </c>
      <c r="H192" s="82">
        <f t="shared" si="55"/>
        <v>190</v>
      </c>
      <c r="I192" s="73">
        <f t="shared" si="34"/>
        <v>850</v>
      </c>
      <c r="J192" s="82">
        <f t="shared" si="55"/>
        <v>850</v>
      </c>
      <c r="K192" s="82">
        <f t="shared" si="55"/>
        <v>850</v>
      </c>
      <c r="L192" s="82">
        <f t="shared" si="55"/>
        <v>850</v>
      </c>
      <c r="M192" s="84">
        <f t="shared" si="55"/>
        <v>0</v>
      </c>
    </row>
    <row r="193" spans="1:13" ht="13.5" hidden="1" customHeight="1">
      <c r="A193" s="68"/>
      <c r="B193" s="16" t="s">
        <v>17</v>
      </c>
      <c r="C193" s="19"/>
      <c r="D193" s="76">
        <f t="shared" ref="D193:M193" si="56">D194</f>
        <v>0</v>
      </c>
      <c r="E193" s="83">
        <f t="shared" si="56"/>
        <v>220</v>
      </c>
      <c r="F193" s="83">
        <f t="shared" si="56"/>
        <v>220</v>
      </c>
      <c r="G193" s="83">
        <f t="shared" si="56"/>
        <v>220</v>
      </c>
      <c r="H193" s="83">
        <f t="shared" si="56"/>
        <v>190</v>
      </c>
      <c r="I193" s="73">
        <f t="shared" si="34"/>
        <v>850</v>
      </c>
      <c r="J193" s="83">
        <f t="shared" si="56"/>
        <v>850</v>
      </c>
      <c r="K193" s="83">
        <f t="shared" si="56"/>
        <v>850</v>
      </c>
      <c r="L193" s="83">
        <f t="shared" si="56"/>
        <v>850</v>
      </c>
      <c r="M193" s="76">
        <f t="shared" si="56"/>
        <v>0</v>
      </c>
    </row>
    <row r="194" spans="1:13" ht="13.5" hidden="1" customHeight="1">
      <c r="A194" s="68"/>
      <c r="B194" s="22" t="s">
        <v>18</v>
      </c>
      <c r="C194" s="19">
        <v>1</v>
      </c>
      <c r="D194" s="76">
        <f t="shared" ref="D194:M194" si="57">D195+D196</f>
        <v>0</v>
      </c>
      <c r="E194" s="83">
        <f t="shared" si="57"/>
        <v>220</v>
      </c>
      <c r="F194" s="83">
        <f t="shared" si="57"/>
        <v>220</v>
      </c>
      <c r="G194" s="83">
        <f t="shared" si="57"/>
        <v>220</v>
      </c>
      <c r="H194" s="83">
        <f t="shared" si="57"/>
        <v>190</v>
      </c>
      <c r="I194" s="73">
        <f t="shared" si="34"/>
        <v>850</v>
      </c>
      <c r="J194" s="83">
        <f t="shared" si="57"/>
        <v>850</v>
      </c>
      <c r="K194" s="83">
        <f t="shared" si="57"/>
        <v>850</v>
      </c>
      <c r="L194" s="83">
        <f t="shared" si="57"/>
        <v>850</v>
      </c>
      <c r="M194" s="76">
        <f t="shared" si="57"/>
        <v>0</v>
      </c>
    </row>
    <row r="195" spans="1:13" ht="13.5" hidden="1" customHeight="1">
      <c r="A195" s="68"/>
      <c r="B195" s="22" t="s">
        <v>153</v>
      </c>
      <c r="C195" s="19">
        <v>10</v>
      </c>
      <c r="D195" s="76"/>
      <c r="E195" s="76"/>
      <c r="F195" s="76"/>
      <c r="G195" s="76"/>
      <c r="H195" s="76"/>
      <c r="I195" s="73"/>
      <c r="J195" s="78"/>
      <c r="K195" s="78"/>
      <c r="L195" s="78"/>
      <c r="M195" s="76"/>
    </row>
    <row r="196" spans="1:13" ht="12" hidden="1" customHeight="1">
      <c r="A196" s="68"/>
      <c r="B196" s="22" t="s">
        <v>20</v>
      </c>
      <c r="C196" s="19">
        <v>20</v>
      </c>
      <c r="D196" s="76"/>
      <c r="E196" s="76">
        <v>220</v>
      </c>
      <c r="F196" s="76">
        <v>220</v>
      </c>
      <c r="G196" s="76">
        <v>220</v>
      </c>
      <c r="H196" s="76">
        <v>190</v>
      </c>
      <c r="I196" s="73">
        <f t="shared" si="34"/>
        <v>850</v>
      </c>
      <c r="J196" s="78">
        <v>850</v>
      </c>
      <c r="K196" s="78">
        <v>850</v>
      </c>
      <c r="L196" s="78">
        <v>850</v>
      </c>
      <c r="M196" s="76"/>
    </row>
    <row r="197" spans="1:13" ht="12.75" hidden="1" customHeight="1">
      <c r="A197" s="68"/>
      <c r="B197" s="17" t="s">
        <v>23</v>
      </c>
      <c r="C197" s="19"/>
      <c r="D197" s="76">
        <f t="shared" ref="D197:M197" si="58">D198</f>
        <v>0</v>
      </c>
      <c r="E197" s="83">
        <f t="shared" si="58"/>
        <v>0</v>
      </c>
      <c r="F197" s="83">
        <f t="shared" si="58"/>
        <v>0</v>
      </c>
      <c r="G197" s="83">
        <f t="shared" si="58"/>
        <v>0</v>
      </c>
      <c r="H197" s="83">
        <f t="shared" si="58"/>
        <v>0</v>
      </c>
      <c r="I197" s="73">
        <f t="shared" si="34"/>
        <v>0</v>
      </c>
      <c r="J197" s="83">
        <f t="shared" si="58"/>
        <v>0</v>
      </c>
      <c r="K197" s="83">
        <f t="shared" si="58"/>
        <v>0</v>
      </c>
      <c r="L197" s="83">
        <f t="shared" si="58"/>
        <v>0</v>
      </c>
      <c r="M197" s="76">
        <f t="shared" si="58"/>
        <v>0</v>
      </c>
    </row>
    <row r="198" spans="1:13" ht="14.25" hidden="1" customHeight="1">
      <c r="A198" s="68"/>
      <c r="B198" s="22" t="s">
        <v>35</v>
      </c>
      <c r="C198" s="19">
        <v>70</v>
      </c>
      <c r="D198" s="76"/>
      <c r="E198" s="76"/>
      <c r="F198" s="76"/>
      <c r="G198" s="76"/>
      <c r="H198" s="76"/>
      <c r="I198" s="73"/>
      <c r="J198" s="78"/>
      <c r="K198" s="78"/>
      <c r="L198" s="78"/>
      <c r="M198" s="76"/>
    </row>
    <row r="199" spans="1:13" ht="30" customHeight="1">
      <c r="A199" s="68"/>
      <c r="B199" s="49" t="s">
        <v>104</v>
      </c>
      <c r="C199" s="48" t="s">
        <v>105</v>
      </c>
      <c r="D199" s="84">
        <f t="shared" ref="D199:M199" si="59">D200+D204</f>
        <v>0</v>
      </c>
      <c r="E199" s="82">
        <f t="shared" si="59"/>
        <v>1475</v>
      </c>
      <c r="F199" s="82">
        <f t="shared" si="59"/>
        <v>1475</v>
      </c>
      <c r="G199" s="82">
        <f t="shared" si="59"/>
        <v>1474</v>
      </c>
      <c r="H199" s="82">
        <f t="shared" si="59"/>
        <v>1476</v>
      </c>
      <c r="I199" s="73">
        <f t="shared" si="34"/>
        <v>5900</v>
      </c>
      <c r="J199" s="82">
        <f t="shared" si="59"/>
        <v>2500</v>
      </c>
      <c r="K199" s="82">
        <f t="shared" si="59"/>
        <v>4500</v>
      </c>
      <c r="L199" s="82">
        <f t="shared" si="59"/>
        <v>5900</v>
      </c>
      <c r="M199" s="84">
        <f t="shared" si="59"/>
        <v>0</v>
      </c>
    </row>
    <row r="200" spans="1:13" ht="14.25">
      <c r="A200" s="68"/>
      <c r="B200" s="16" t="s">
        <v>17</v>
      </c>
      <c r="C200" s="19"/>
      <c r="D200" s="75">
        <f t="shared" ref="D200:M200" si="60">D201</f>
        <v>-16</v>
      </c>
      <c r="E200" s="82">
        <f t="shared" si="60"/>
        <v>1475</v>
      </c>
      <c r="F200" s="82">
        <f t="shared" si="60"/>
        <v>1475</v>
      </c>
      <c r="G200" s="82">
        <f t="shared" si="60"/>
        <v>1474</v>
      </c>
      <c r="H200" s="82">
        <f t="shared" si="60"/>
        <v>1476</v>
      </c>
      <c r="I200" s="73">
        <f t="shared" si="34"/>
        <v>5900</v>
      </c>
      <c r="J200" s="82">
        <f t="shared" si="60"/>
        <v>2500</v>
      </c>
      <c r="K200" s="82">
        <f t="shared" si="60"/>
        <v>4500</v>
      </c>
      <c r="L200" s="82">
        <f t="shared" si="60"/>
        <v>5900</v>
      </c>
      <c r="M200" s="75">
        <f t="shared" si="60"/>
        <v>-16</v>
      </c>
    </row>
    <row r="201" spans="1:13" ht="15">
      <c r="A201" s="68"/>
      <c r="B201" s="22" t="s">
        <v>18</v>
      </c>
      <c r="C201" s="19">
        <v>1</v>
      </c>
      <c r="D201" s="76">
        <f t="shared" ref="D201:M201" si="61">D202+D203</f>
        <v>-16</v>
      </c>
      <c r="E201" s="83">
        <f t="shared" si="61"/>
        <v>1475</v>
      </c>
      <c r="F201" s="83">
        <f t="shared" si="61"/>
        <v>1475</v>
      </c>
      <c r="G201" s="83">
        <f t="shared" si="61"/>
        <v>1474</v>
      </c>
      <c r="H201" s="83">
        <f t="shared" si="61"/>
        <v>1476</v>
      </c>
      <c r="I201" s="73">
        <f t="shared" si="34"/>
        <v>5900</v>
      </c>
      <c r="J201" s="83">
        <f t="shared" si="61"/>
        <v>2500</v>
      </c>
      <c r="K201" s="83">
        <f t="shared" si="61"/>
        <v>4500</v>
      </c>
      <c r="L201" s="83">
        <f t="shared" si="61"/>
        <v>5900</v>
      </c>
      <c r="M201" s="76">
        <f t="shared" si="61"/>
        <v>-16</v>
      </c>
    </row>
    <row r="202" spans="1:13" ht="15">
      <c r="A202" s="68"/>
      <c r="B202" s="22" t="s">
        <v>153</v>
      </c>
      <c r="C202" s="19">
        <v>10</v>
      </c>
      <c r="D202" s="76">
        <f>-16</f>
        <v>-16</v>
      </c>
      <c r="E202" s="76">
        <v>1200</v>
      </c>
      <c r="F202" s="76">
        <v>1200</v>
      </c>
      <c r="G202" s="76">
        <v>1200</v>
      </c>
      <c r="H202" s="76">
        <v>1200</v>
      </c>
      <c r="I202" s="73">
        <f t="shared" si="34"/>
        <v>4800</v>
      </c>
      <c r="J202" s="78">
        <v>2000</v>
      </c>
      <c r="K202" s="78">
        <f>4000</f>
        <v>4000</v>
      </c>
      <c r="L202" s="78">
        <v>4800</v>
      </c>
      <c r="M202" s="76">
        <v>-16</v>
      </c>
    </row>
    <row r="203" spans="1:13" ht="19.5" hidden="1" customHeight="1">
      <c r="A203" s="68"/>
      <c r="B203" s="22" t="s">
        <v>20</v>
      </c>
      <c r="C203" s="19">
        <v>20</v>
      </c>
      <c r="D203" s="76"/>
      <c r="E203" s="76">
        <v>275</v>
      </c>
      <c r="F203" s="76">
        <v>275</v>
      </c>
      <c r="G203" s="76">
        <f>275-1</f>
        <v>274</v>
      </c>
      <c r="H203" s="76">
        <f>275+1</f>
        <v>276</v>
      </c>
      <c r="I203" s="73">
        <f t="shared" si="34"/>
        <v>1100</v>
      </c>
      <c r="J203" s="78">
        <v>500</v>
      </c>
      <c r="K203" s="78">
        <v>500</v>
      </c>
      <c r="L203" s="78">
        <v>1100</v>
      </c>
      <c r="M203" s="76"/>
    </row>
    <row r="204" spans="1:13" ht="19.5" customHeight="1">
      <c r="A204" s="68"/>
      <c r="B204" s="17" t="s">
        <v>23</v>
      </c>
      <c r="C204" s="19"/>
      <c r="D204" s="76">
        <f t="shared" ref="D204:M204" si="62">D205</f>
        <v>16</v>
      </c>
      <c r="E204" s="83">
        <f t="shared" si="62"/>
        <v>0</v>
      </c>
      <c r="F204" s="83">
        <f t="shared" si="62"/>
        <v>0</v>
      </c>
      <c r="G204" s="83">
        <f t="shared" si="62"/>
        <v>0</v>
      </c>
      <c r="H204" s="83">
        <f t="shared" si="62"/>
        <v>0</v>
      </c>
      <c r="I204" s="73">
        <f t="shared" si="34"/>
        <v>0</v>
      </c>
      <c r="J204" s="83">
        <f t="shared" si="62"/>
        <v>0</v>
      </c>
      <c r="K204" s="83">
        <f t="shared" si="62"/>
        <v>0</v>
      </c>
      <c r="L204" s="83">
        <f t="shared" si="62"/>
        <v>0</v>
      </c>
      <c r="M204" s="76">
        <f t="shared" si="62"/>
        <v>16</v>
      </c>
    </row>
    <row r="205" spans="1:13" ht="18.75" customHeight="1">
      <c r="A205" s="68"/>
      <c r="B205" s="22" t="s">
        <v>35</v>
      </c>
      <c r="C205" s="19">
        <v>70</v>
      </c>
      <c r="D205" s="76">
        <f>16</f>
        <v>16</v>
      </c>
      <c r="E205" s="76"/>
      <c r="F205" s="76"/>
      <c r="G205" s="76"/>
      <c r="H205" s="76"/>
      <c r="I205" s="73">
        <f t="shared" si="34"/>
        <v>0</v>
      </c>
      <c r="J205" s="78"/>
      <c r="K205" s="78"/>
      <c r="L205" s="78"/>
      <c r="M205" s="76">
        <v>16</v>
      </c>
    </row>
    <row r="206" spans="1:13" ht="19.5" hidden="1" customHeight="1">
      <c r="A206" s="68"/>
      <c r="B206" s="17" t="s">
        <v>106</v>
      </c>
      <c r="C206" s="19" t="s">
        <v>107</v>
      </c>
      <c r="D206" s="75">
        <f t="shared" ref="D206:D207" si="63">D207</f>
        <v>0</v>
      </c>
      <c r="E206" s="75"/>
      <c r="F206" s="75"/>
      <c r="G206" s="75"/>
      <c r="H206" s="75"/>
      <c r="I206" s="73">
        <f t="shared" si="34"/>
        <v>0</v>
      </c>
      <c r="J206" s="78"/>
      <c r="K206" s="78"/>
      <c r="L206" s="78"/>
      <c r="M206" s="75">
        <f t="shared" ref="M206:M207" si="64">M207</f>
        <v>0</v>
      </c>
    </row>
    <row r="207" spans="1:13" ht="19.5" hidden="1" customHeight="1">
      <c r="A207" s="68"/>
      <c r="B207" s="16" t="s">
        <v>17</v>
      </c>
      <c r="C207" s="19"/>
      <c r="D207" s="75">
        <f t="shared" si="63"/>
        <v>0</v>
      </c>
      <c r="E207" s="75"/>
      <c r="F207" s="75"/>
      <c r="G207" s="75"/>
      <c r="H207" s="75"/>
      <c r="I207" s="73">
        <f t="shared" ref="I207:I270" si="65">E207+F207+G207+H207</f>
        <v>0</v>
      </c>
      <c r="J207" s="78"/>
      <c r="K207" s="78"/>
      <c r="L207" s="78"/>
      <c r="M207" s="75">
        <f t="shared" si="64"/>
        <v>0</v>
      </c>
    </row>
    <row r="208" spans="1:13" ht="19.5" hidden="1" customHeight="1">
      <c r="A208" s="68"/>
      <c r="B208" s="22" t="s">
        <v>18</v>
      </c>
      <c r="C208" s="19">
        <v>1</v>
      </c>
      <c r="D208" s="76">
        <f>D209+D210</f>
        <v>0</v>
      </c>
      <c r="E208" s="76"/>
      <c r="F208" s="76"/>
      <c r="G208" s="76"/>
      <c r="H208" s="76"/>
      <c r="I208" s="73">
        <f t="shared" si="65"/>
        <v>0</v>
      </c>
      <c r="J208" s="78"/>
      <c r="K208" s="78"/>
      <c r="L208" s="78"/>
      <c r="M208" s="76">
        <f>M209+M210</f>
        <v>0</v>
      </c>
    </row>
    <row r="209" spans="1:13" ht="19.5" hidden="1" customHeight="1">
      <c r="A209" s="68"/>
      <c r="B209" s="22" t="s">
        <v>19</v>
      </c>
      <c r="C209" s="19">
        <v>10</v>
      </c>
      <c r="D209" s="76"/>
      <c r="E209" s="76"/>
      <c r="F209" s="76"/>
      <c r="G209" s="76"/>
      <c r="H209" s="76"/>
      <c r="I209" s="73">
        <f t="shared" si="65"/>
        <v>0</v>
      </c>
      <c r="J209" s="78"/>
      <c r="K209" s="78"/>
      <c r="L209" s="78"/>
      <c r="M209" s="76"/>
    </row>
    <row r="210" spans="1:13" ht="19.5" hidden="1" customHeight="1">
      <c r="A210" s="68"/>
      <c r="B210" s="22" t="s">
        <v>20</v>
      </c>
      <c r="C210" s="19">
        <v>20</v>
      </c>
      <c r="D210" s="76"/>
      <c r="E210" s="76"/>
      <c r="F210" s="76"/>
      <c r="G210" s="76"/>
      <c r="H210" s="76"/>
      <c r="I210" s="73">
        <f t="shared" si="65"/>
        <v>0</v>
      </c>
      <c r="J210" s="78"/>
      <c r="K210" s="78"/>
      <c r="L210" s="78"/>
      <c r="M210" s="76"/>
    </row>
    <row r="211" spans="1:13" ht="0.75" customHeight="1">
      <c r="A211" s="68"/>
      <c r="B211" s="28" t="s">
        <v>108</v>
      </c>
      <c r="C211" s="19" t="s">
        <v>107</v>
      </c>
      <c r="D211" s="75">
        <f t="shared" ref="D211:M211" si="66">D212+D216</f>
        <v>0</v>
      </c>
      <c r="E211" s="82">
        <f t="shared" si="66"/>
        <v>582</v>
      </c>
      <c r="F211" s="82">
        <f t="shared" si="66"/>
        <v>565</v>
      </c>
      <c r="G211" s="82">
        <f t="shared" si="66"/>
        <v>565</v>
      </c>
      <c r="H211" s="82">
        <f t="shared" si="66"/>
        <v>455</v>
      </c>
      <c r="I211" s="73">
        <f t="shared" si="65"/>
        <v>2167</v>
      </c>
      <c r="J211" s="82">
        <f t="shared" si="66"/>
        <v>1500</v>
      </c>
      <c r="K211" s="82">
        <f t="shared" si="66"/>
        <v>1500</v>
      </c>
      <c r="L211" s="82">
        <f t="shared" si="66"/>
        <v>2130</v>
      </c>
      <c r="M211" s="75">
        <f t="shared" si="66"/>
        <v>0</v>
      </c>
    </row>
    <row r="212" spans="1:13" ht="12.75" hidden="1" customHeight="1">
      <c r="A212" s="68"/>
      <c r="B212" s="16" t="s">
        <v>17</v>
      </c>
      <c r="C212" s="19"/>
      <c r="D212" s="76">
        <f t="shared" ref="D212:M212" si="67">D213</f>
        <v>0</v>
      </c>
      <c r="E212" s="83">
        <f t="shared" si="67"/>
        <v>545</v>
      </c>
      <c r="F212" s="83">
        <f t="shared" si="67"/>
        <v>565</v>
      </c>
      <c r="G212" s="83">
        <f t="shared" si="67"/>
        <v>565</v>
      </c>
      <c r="H212" s="83">
        <f t="shared" si="67"/>
        <v>455</v>
      </c>
      <c r="I212" s="73">
        <f t="shared" si="65"/>
        <v>2130</v>
      </c>
      <c r="J212" s="83">
        <f t="shared" si="67"/>
        <v>1500</v>
      </c>
      <c r="K212" s="83">
        <f t="shared" si="67"/>
        <v>1500</v>
      </c>
      <c r="L212" s="83">
        <f t="shared" si="67"/>
        <v>2130</v>
      </c>
      <c r="M212" s="76">
        <f t="shared" si="67"/>
        <v>0</v>
      </c>
    </row>
    <row r="213" spans="1:13" ht="12.75" hidden="1" customHeight="1">
      <c r="A213" s="68"/>
      <c r="B213" s="22" t="s">
        <v>18</v>
      </c>
      <c r="C213" s="19">
        <v>1</v>
      </c>
      <c r="D213" s="76">
        <f t="shared" ref="D213:M213" si="68">D214+D215</f>
        <v>0</v>
      </c>
      <c r="E213" s="83">
        <f t="shared" si="68"/>
        <v>545</v>
      </c>
      <c r="F213" s="83">
        <f t="shared" si="68"/>
        <v>565</v>
      </c>
      <c r="G213" s="83">
        <f t="shared" si="68"/>
        <v>565</v>
      </c>
      <c r="H213" s="83">
        <f t="shared" si="68"/>
        <v>455</v>
      </c>
      <c r="I213" s="73">
        <f t="shared" si="65"/>
        <v>2130</v>
      </c>
      <c r="J213" s="83">
        <f t="shared" si="68"/>
        <v>1500</v>
      </c>
      <c r="K213" s="83">
        <f t="shared" si="68"/>
        <v>1500</v>
      </c>
      <c r="L213" s="83">
        <f t="shared" si="68"/>
        <v>2130</v>
      </c>
      <c r="M213" s="76">
        <f t="shared" si="68"/>
        <v>0</v>
      </c>
    </row>
    <row r="214" spans="1:13" ht="12.75" hidden="1" customHeight="1">
      <c r="A214" s="68"/>
      <c r="B214" s="22" t="s">
        <v>19</v>
      </c>
      <c r="C214" s="19">
        <v>10</v>
      </c>
      <c r="D214" s="76"/>
      <c r="E214" s="76">
        <v>420</v>
      </c>
      <c r="F214" s="76">
        <v>440</v>
      </c>
      <c r="G214" s="76">
        <v>440</v>
      </c>
      <c r="H214" s="76">
        <v>330</v>
      </c>
      <c r="I214" s="73">
        <f t="shared" si="65"/>
        <v>1630</v>
      </c>
      <c r="J214" s="78">
        <v>1000</v>
      </c>
      <c r="K214" s="78">
        <v>1000</v>
      </c>
      <c r="L214" s="78">
        <v>1630</v>
      </c>
      <c r="M214" s="76"/>
    </row>
    <row r="215" spans="1:13" ht="16.5" hidden="1" customHeight="1">
      <c r="A215" s="68"/>
      <c r="B215" s="22" t="s">
        <v>20</v>
      </c>
      <c r="C215" s="19">
        <v>20</v>
      </c>
      <c r="D215" s="76"/>
      <c r="E215" s="76">
        <v>125</v>
      </c>
      <c r="F215" s="76">
        <v>125</v>
      </c>
      <c r="G215" s="76">
        <v>125</v>
      </c>
      <c r="H215" s="76">
        <v>125</v>
      </c>
      <c r="I215" s="73">
        <f t="shared" si="65"/>
        <v>500</v>
      </c>
      <c r="J215" s="78">
        <v>500</v>
      </c>
      <c r="K215" s="78">
        <v>500</v>
      </c>
      <c r="L215" s="78">
        <v>500</v>
      </c>
      <c r="M215" s="76"/>
    </row>
    <row r="216" spans="1:13" ht="13.5" hidden="1" customHeight="1">
      <c r="A216" s="68"/>
      <c r="B216" s="17" t="s">
        <v>23</v>
      </c>
      <c r="C216" s="19"/>
      <c r="D216" s="76">
        <f t="shared" ref="D216:M216" si="69">D217</f>
        <v>0</v>
      </c>
      <c r="E216" s="83">
        <f t="shared" si="69"/>
        <v>37</v>
      </c>
      <c r="F216" s="83">
        <f t="shared" si="69"/>
        <v>0</v>
      </c>
      <c r="G216" s="83">
        <f t="shared" si="69"/>
        <v>0</v>
      </c>
      <c r="H216" s="83">
        <f t="shared" si="69"/>
        <v>0</v>
      </c>
      <c r="I216" s="73">
        <f t="shared" si="65"/>
        <v>37</v>
      </c>
      <c r="J216" s="83">
        <f t="shared" si="69"/>
        <v>0</v>
      </c>
      <c r="K216" s="83">
        <f t="shared" si="69"/>
        <v>0</v>
      </c>
      <c r="L216" s="83">
        <f t="shared" si="69"/>
        <v>0</v>
      </c>
      <c r="M216" s="76">
        <f t="shared" si="69"/>
        <v>0</v>
      </c>
    </row>
    <row r="217" spans="1:13" ht="16.5" hidden="1" customHeight="1">
      <c r="A217" s="68"/>
      <c r="B217" s="22" t="s">
        <v>35</v>
      </c>
      <c r="C217" s="19"/>
      <c r="D217" s="76"/>
      <c r="E217" s="76">
        <v>37</v>
      </c>
      <c r="F217" s="76"/>
      <c r="G217" s="76"/>
      <c r="H217" s="76"/>
      <c r="I217" s="73">
        <f t="shared" si="65"/>
        <v>37</v>
      </c>
      <c r="J217" s="78"/>
      <c r="K217" s="78"/>
      <c r="L217" s="78">
        <v>0</v>
      </c>
      <c r="M217" s="76"/>
    </row>
    <row r="218" spans="1:13" ht="16.5" hidden="1" customHeight="1">
      <c r="A218" s="68"/>
      <c r="B218" s="20" t="s">
        <v>109</v>
      </c>
      <c r="C218" s="19" t="s">
        <v>95</v>
      </c>
      <c r="D218" s="75">
        <f t="shared" ref="D218:M218" si="70">D219+D223</f>
        <v>0</v>
      </c>
      <c r="E218" s="82">
        <f t="shared" si="70"/>
        <v>360</v>
      </c>
      <c r="F218" s="82">
        <f t="shared" si="70"/>
        <v>370</v>
      </c>
      <c r="G218" s="82">
        <f t="shared" si="70"/>
        <v>370</v>
      </c>
      <c r="H218" s="82">
        <f t="shared" si="70"/>
        <v>270</v>
      </c>
      <c r="I218" s="73">
        <f t="shared" si="65"/>
        <v>1370</v>
      </c>
      <c r="J218" s="82">
        <f t="shared" si="70"/>
        <v>1090</v>
      </c>
      <c r="K218" s="82">
        <f t="shared" si="70"/>
        <v>1090</v>
      </c>
      <c r="L218" s="82">
        <f t="shared" si="70"/>
        <v>1370</v>
      </c>
      <c r="M218" s="75">
        <f t="shared" si="70"/>
        <v>0</v>
      </c>
    </row>
    <row r="219" spans="1:13" ht="12.75" hidden="1" customHeight="1">
      <c r="A219" s="68"/>
      <c r="B219" s="16" t="s">
        <v>17</v>
      </c>
      <c r="C219" s="19"/>
      <c r="D219" s="75">
        <f t="shared" ref="D219:M219" si="71">D220</f>
        <v>0</v>
      </c>
      <c r="E219" s="82">
        <f t="shared" si="71"/>
        <v>360</v>
      </c>
      <c r="F219" s="82">
        <f t="shared" si="71"/>
        <v>370</v>
      </c>
      <c r="G219" s="82">
        <f t="shared" si="71"/>
        <v>370</v>
      </c>
      <c r="H219" s="82">
        <f t="shared" si="71"/>
        <v>270</v>
      </c>
      <c r="I219" s="73">
        <f t="shared" si="65"/>
        <v>1370</v>
      </c>
      <c r="J219" s="82">
        <f t="shared" si="71"/>
        <v>1090</v>
      </c>
      <c r="K219" s="82">
        <f t="shared" si="71"/>
        <v>1090</v>
      </c>
      <c r="L219" s="82">
        <f t="shared" si="71"/>
        <v>1370</v>
      </c>
      <c r="M219" s="75">
        <f t="shared" si="71"/>
        <v>0</v>
      </c>
    </row>
    <row r="220" spans="1:13" ht="12.75" hidden="1" customHeight="1">
      <c r="A220" s="68"/>
      <c r="B220" s="22" t="s">
        <v>18</v>
      </c>
      <c r="C220" s="19">
        <v>1</v>
      </c>
      <c r="D220" s="76">
        <f t="shared" ref="D220:M220" si="72">D221+D222</f>
        <v>0</v>
      </c>
      <c r="E220" s="83">
        <f t="shared" si="72"/>
        <v>360</v>
      </c>
      <c r="F220" s="83">
        <f t="shared" si="72"/>
        <v>370</v>
      </c>
      <c r="G220" s="83">
        <f t="shared" si="72"/>
        <v>370</v>
      </c>
      <c r="H220" s="83">
        <f t="shared" si="72"/>
        <v>270</v>
      </c>
      <c r="I220" s="73">
        <f t="shared" si="65"/>
        <v>1370</v>
      </c>
      <c r="J220" s="83">
        <f t="shared" si="72"/>
        <v>1090</v>
      </c>
      <c r="K220" s="83">
        <f t="shared" si="72"/>
        <v>1090</v>
      </c>
      <c r="L220" s="83">
        <f t="shared" si="72"/>
        <v>1370</v>
      </c>
      <c r="M220" s="76">
        <f t="shared" si="72"/>
        <v>0</v>
      </c>
    </row>
    <row r="221" spans="1:13" ht="12.75" hidden="1" customHeight="1">
      <c r="A221" s="68"/>
      <c r="B221" s="22" t="s">
        <v>19</v>
      </c>
      <c r="C221" s="19">
        <v>10</v>
      </c>
      <c r="D221" s="76"/>
      <c r="E221" s="76">
        <v>260</v>
      </c>
      <c r="F221" s="76">
        <v>270</v>
      </c>
      <c r="G221" s="76">
        <v>270</v>
      </c>
      <c r="H221" s="76">
        <v>180</v>
      </c>
      <c r="I221" s="73">
        <f t="shared" si="65"/>
        <v>980</v>
      </c>
      <c r="J221" s="78">
        <v>700</v>
      </c>
      <c r="K221" s="78">
        <v>700</v>
      </c>
      <c r="L221" s="78">
        <v>980</v>
      </c>
      <c r="M221" s="76"/>
    </row>
    <row r="222" spans="1:13" ht="12.75" hidden="1" customHeight="1">
      <c r="A222" s="68"/>
      <c r="B222" s="22" t="s">
        <v>20</v>
      </c>
      <c r="C222" s="19">
        <v>20</v>
      </c>
      <c r="D222" s="76"/>
      <c r="E222" s="76">
        <v>100</v>
      </c>
      <c r="F222" s="76">
        <v>100</v>
      </c>
      <c r="G222" s="76">
        <v>100</v>
      </c>
      <c r="H222" s="76">
        <v>90</v>
      </c>
      <c r="I222" s="73">
        <f t="shared" si="65"/>
        <v>390</v>
      </c>
      <c r="J222" s="78">
        <v>390</v>
      </c>
      <c r="K222" s="78">
        <v>390</v>
      </c>
      <c r="L222" s="78">
        <v>390</v>
      </c>
      <c r="M222" s="76"/>
    </row>
    <row r="223" spans="1:13" ht="12.75" hidden="1" customHeight="1">
      <c r="A223" s="68"/>
      <c r="B223" s="17" t="s">
        <v>23</v>
      </c>
      <c r="C223" s="19"/>
      <c r="D223" s="75">
        <f t="shared" ref="D223:M223" si="73">D224</f>
        <v>0</v>
      </c>
      <c r="E223" s="82">
        <f t="shared" si="73"/>
        <v>0</v>
      </c>
      <c r="F223" s="82">
        <f t="shared" si="73"/>
        <v>0</v>
      </c>
      <c r="G223" s="82">
        <f t="shared" si="73"/>
        <v>0</v>
      </c>
      <c r="H223" s="82">
        <f t="shared" si="73"/>
        <v>0</v>
      </c>
      <c r="I223" s="73">
        <f t="shared" si="65"/>
        <v>0</v>
      </c>
      <c r="J223" s="82">
        <f t="shared" si="73"/>
        <v>0</v>
      </c>
      <c r="K223" s="82">
        <f t="shared" si="73"/>
        <v>0</v>
      </c>
      <c r="L223" s="82">
        <f t="shared" si="73"/>
        <v>0</v>
      </c>
      <c r="M223" s="75">
        <f t="shared" si="73"/>
        <v>0</v>
      </c>
    </row>
    <row r="224" spans="1:13" ht="12.75" hidden="1" customHeight="1">
      <c r="A224" s="68"/>
      <c r="B224" s="22" t="s">
        <v>35</v>
      </c>
      <c r="C224" s="19">
        <v>70</v>
      </c>
      <c r="D224" s="76"/>
      <c r="E224" s="76"/>
      <c r="F224" s="76"/>
      <c r="G224" s="76"/>
      <c r="H224" s="76"/>
      <c r="I224" s="73">
        <f t="shared" si="65"/>
        <v>0</v>
      </c>
      <c r="J224" s="78"/>
      <c r="K224" s="78"/>
      <c r="L224" s="78"/>
      <c r="M224" s="76"/>
    </row>
    <row r="225" spans="1:13" ht="21" customHeight="1">
      <c r="A225" s="68"/>
      <c r="B225" s="20" t="s">
        <v>138</v>
      </c>
      <c r="C225" s="19" t="s">
        <v>110</v>
      </c>
      <c r="D225" s="75">
        <f>D226+D234+D243+D252+D260</f>
        <v>0</v>
      </c>
      <c r="E225" s="82">
        <f>E226+E234+E243+E252+E260</f>
        <v>4274</v>
      </c>
      <c r="F225" s="82">
        <f>F226+F234+F243+F252+F260</f>
        <v>3103</v>
      </c>
      <c r="G225" s="82">
        <f>G226+G234+G243+G252+G260</f>
        <v>3093</v>
      </c>
      <c r="H225" s="82">
        <f>H226+H234+H243+H252+H260</f>
        <v>2747</v>
      </c>
      <c r="I225" s="73">
        <f t="shared" si="65"/>
        <v>13217</v>
      </c>
      <c r="J225" s="82">
        <f>J226+J234+J243+J252+J260</f>
        <v>11695</v>
      </c>
      <c r="K225" s="82">
        <f>K226+K234+K243+K252+K260</f>
        <v>11695</v>
      </c>
      <c r="L225" s="82">
        <f>L226+L234+L243+L252+L260</f>
        <v>11795</v>
      </c>
      <c r="M225" s="75">
        <f>M226+M234+M243+M252+M260</f>
        <v>0</v>
      </c>
    </row>
    <row r="226" spans="1:13" ht="25.5" hidden="1" customHeight="1">
      <c r="A226" s="68"/>
      <c r="B226" s="28" t="s">
        <v>63</v>
      </c>
      <c r="C226" s="19" t="s">
        <v>112</v>
      </c>
      <c r="D226" s="75">
        <f t="shared" ref="D226:M226" si="74">D227+D232</f>
        <v>0</v>
      </c>
      <c r="E226" s="82">
        <f t="shared" si="74"/>
        <v>465</v>
      </c>
      <c r="F226" s="82">
        <f t="shared" si="74"/>
        <v>430</v>
      </c>
      <c r="G226" s="82">
        <f t="shared" si="74"/>
        <v>420</v>
      </c>
      <c r="H226" s="82">
        <f t="shared" si="74"/>
        <v>400</v>
      </c>
      <c r="I226" s="73">
        <f t="shared" si="65"/>
        <v>1715</v>
      </c>
      <c r="J226" s="82">
        <f t="shared" si="74"/>
        <v>1700</v>
      </c>
      <c r="K226" s="82">
        <f t="shared" si="74"/>
        <v>1700</v>
      </c>
      <c r="L226" s="82">
        <f t="shared" si="74"/>
        <v>1700</v>
      </c>
      <c r="M226" s="75">
        <f t="shared" si="74"/>
        <v>0</v>
      </c>
    </row>
    <row r="227" spans="1:13" ht="14.25" hidden="1">
      <c r="A227" s="68"/>
      <c r="B227" s="16" t="s">
        <v>17</v>
      </c>
      <c r="C227" s="19"/>
      <c r="D227" s="75">
        <f t="shared" ref="D227:M228" si="75">D228</f>
        <v>0</v>
      </c>
      <c r="E227" s="82">
        <f t="shared" si="75"/>
        <v>430</v>
      </c>
      <c r="F227" s="82">
        <f t="shared" si="75"/>
        <v>430</v>
      </c>
      <c r="G227" s="82">
        <f t="shared" si="75"/>
        <v>420</v>
      </c>
      <c r="H227" s="82">
        <f t="shared" si="75"/>
        <v>400</v>
      </c>
      <c r="I227" s="73">
        <f t="shared" si="65"/>
        <v>1680</v>
      </c>
      <c r="J227" s="82">
        <f t="shared" si="75"/>
        <v>1700</v>
      </c>
      <c r="K227" s="82">
        <f t="shared" si="75"/>
        <v>1700</v>
      </c>
      <c r="L227" s="82">
        <f t="shared" si="75"/>
        <v>1700</v>
      </c>
      <c r="M227" s="75">
        <f t="shared" si="75"/>
        <v>0</v>
      </c>
    </row>
    <row r="228" spans="1:13" ht="15" hidden="1">
      <c r="A228" s="68"/>
      <c r="B228" s="22" t="s">
        <v>18</v>
      </c>
      <c r="C228" s="19">
        <v>1</v>
      </c>
      <c r="D228" s="76">
        <f t="shared" si="75"/>
        <v>0</v>
      </c>
      <c r="E228" s="83">
        <f t="shared" si="75"/>
        <v>430</v>
      </c>
      <c r="F228" s="83">
        <f t="shared" si="75"/>
        <v>430</v>
      </c>
      <c r="G228" s="83">
        <f t="shared" si="75"/>
        <v>420</v>
      </c>
      <c r="H228" s="83">
        <f t="shared" si="75"/>
        <v>400</v>
      </c>
      <c r="I228" s="73">
        <f t="shared" si="65"/>
        <v>1680</v>
      </c>
      <c r="J228" s="83">
        <f t="shared" si="75"/>
        <v>1700</v>
      </c>
      <c r="K228" s="83">
        <f t="shared" si="75"/>
        <v>1700</v>
      </c>
      <c r="L228" s="83">
        <f t="shared" si="75"/>
        <v>1700</v>
      </c>
      <c r="M228" s="76">
        <f t="shared" si="75"/>
        <v>0</v>
      </c>
    </row>
    <row r="229" spans="1:13" ht="15" hidden="1">
      <c r="A229" s="68"/>
      <c r="B229" s="22" t="s">
        <v>50</v>
      </c>
      <c r="C229" s="19" t="s">
        <v>62</v>
      </c>
      <c r="D229" s="76">
        <f t="shared" ref="D229:M229" si="76">D230+D231</f>
        <v>0</v>
      </c>
      <c r="E229" s="83">
        <f t="shared" si="76"/>
        <v>430</v>
      </c>
      <c r="F229" s="83">
        <f t="shared" si="76"/>
        <v>430</v>
      </c>
      <c r="G229" s="83">
        <f t="shared" si="76"/>
        <v>420</v>
      </c>
      <c r="H229" s="83">
        <f t="shared" si="76"/>
        <v>400</v>
      </c>
      <c r="I229" s="73">
        <f t="shared" si="65"/>
        <v>1680</v>
      </c>
      <c r="J229" s="83">
        <f t="shared" si="76"/>
        <v>1700</v>
      </c>
      <c r="K229" s="83">
        <f t="shared" si="76"/>
        <v>1700</v>
      </c>
      <c r="L229" s="83">
        <f t="shared" si="76"/>
        <v>1700</v>
      </c>
      <c r="M229" s="76">
        <f t="shared" si="76"/>
        <v>0</v>
      </c>
    </row>
    <row r="230" spans="1:13" ht="12.75" hidden="1" customHeight="1">
      <c r="A230" s="68"/>
      <c r="B230" s="22" t="s">
        <v>19</v>
      </c>
      <c r="C230" s="19">
        <v>10</v>
      </c>
      <c r="D230" s="76"/>
      <c r="E230" s="76">
        <v>380</v>
      </c>
      <c r="F230" s="76">
        <v>380</v>
      </c>
      <c r="G230" s="76">
        <v>370</v>
      </c>
      <c r="H230" s="76">
        <v>350</v>
      </c>
      <c r="I230" s="73">
        <f t="shared" si="65"/>
        <v>1480</v>
      </c>
      <c r="J230" s="78">
        <v>1500</v>
      </c>
      <c r="K230" s="78">
        <v>1500</v>
      </c>
      <c r="L230" s="78">
        <v>1500</v>
      </c>
      <c r="M230" s="76"/>
    </row>
    <row r="231" spans="1:13" ht="14.25" hidden="1" customHeight="1">
      <c r="A231" s="68"/>
      <c r="B231" s="22" t="s">
        <v>20</v>
      </c>
      <c r="C231" s="19">
        <v>20</v>
      </c>
      <c r="D231" s="76"/>
      <c r="E231" s="76">
        <v>50</v>
      </c>
      <c r="F231" s="76">
        <v>50</v>
      </c>
      <c r="G231" s="76">
        <v>50</v>
      </c>
      <c r="H231" s="76">
        <v>50</v>
      </c>
      <c r="I231" s="73">
        <f t="shared" si="65"/>
        <v>200</v>
      </c>
      <c r="J231" s="78">
        <v>200</v>
      </c>
      <c r="K231" s="78">
        <v>200</v>
      </c>
      <c r="L231" s="78">
        <v>200</v>
      </c>
      <c r="M231" s="76"/>
    </row>
    <row r="232" spans="1:13" ht="17.25" hidden="1" customHeight="1">
      <c r="A232" s="68"/>
      <c r="B232" s="17" t="s">
        <v>23</v>
      </c>
      <c r="C232" s="19"/>
      <c r="D232" s="76">
        <f>D233</f>
        <v>0</v>
      </c>
      <c r="E232" s="83">
        <f t="shared" ref="E232:H232" si="77">E233</f>
        <v>35</v>
      </c>
      <c r="F232" s="83">
        <f t="shared" si="77"/>
        <v>0</v>
      </c>
      <c r="G232" s="83">
        <f t="shared" si="77"/>
        <v>0</v>
      </c>
      <c r="H232" s="83">
        <f t="shared" si="77"/>
        <v>0</v>
      </c>
      <c r="I232" s="82">
        <f t="shared" si="65"/>
        <v>35</v>
      </c>
      <c r="J232" s="83"/>
      <c r="K232" s="83"/>
      <c r="L232" s="83"/>
      <c r="M232" s="76">
        <f>M233</f>
        <v>0</v>
      </c>
    </row>
    <row r="233" spans="1:13" ht="23.25" hidden="1" customHeight="1">
      <c r="A233" s="68"/>
      <c r="B233" s="22" t="s">
        <v>27</v>
      </c>
      <c r="C233" s="19" t="s">
        <v>28</v>
      </c>
      <c r="D233" s="76"/>
      <c r="E233" s="76">
        <v>35</v>
      </c>
      <c r="F233" s="76"/>
      <c r="G233" s="76"/>
      <c r="H233" s="76"/>
      <c r="I233" s="73">
        <f t="shared" si="65"/>
        <v>35</v>
      </c>
      <c r="J233" s="78"/>
      <c r="K233" s="78"/>
      <c r="L233" s="78"/>
      <c r="M233" s="76"/>
    </row>
    <row r="234" spans="1:13" ht="30.75" customHeight="1">
      <c r="A234" s="68"/>
      <c r="B234" s="28" t="s">
        <v>64</v>
      </c>
      <c r="C234" s="19" t="s">
        <v>113</v>
      </c>
      <c r="D234" s="75">
        <f t="shared" ref="D234:M234" si="78">D235+D241</f>
        <v>0</v>
      </c>
      <c r="E234" s="82">
        <f t="shared" si="78"/>
        <v>1775</v>
      </c>
      <c r="F234" s="82">
        <f t="shared" si="78"/>
        <v>630</v>
      </c>
      <c r="G234" s="82">
        <f t="shared" si="78"/>
        <v>630</v>
      </c>
      <c r="H234" s="82">
        <f t="shared" si="78"/>
        <v>610</v>
      </c>
      <c r="I234" s="73">
        <f t="shared" si="65"/>
        <v>3645</v>
      </c>
      <c r="J234" s="82">
        <f t="shared" si="78"/>
        <v>2210</v>
      </c>
      <c r="K234" s="82">
        <f t="shared" si="78"/>
        <v>2210</v>
      </c>
      <c r="L234" s="82">
        <f t="shared" si="78"/>
        <v>2310</v>
      </c>
      <c r="M234" s="75">
        <f t="shared" si="78"/>
        <v>0</v>
      </c>
    </row>
    <row r="235" spans="1:13" ht="14.25">
      <c r="A235" s="68"/>
      <c r="B235" s="16" t="s">
        <v>17</v>
      </c>
      <c r="C235" s="19"/>
      <c r="D235" s="75">
        <f t="shared" ref="D235:M235" si="79">D236</f>
        <v>-108</v>
      </c>
      <c r="E235" s="82">
        <f t="shared" si="79"/>
        <v>630</v>
      </c>
      <c r="F235" s="82">
        <f t="shared" si="79"/>
        <v>630</v>
      </c>
      <c r="G235" s="82">
        <f t="shared" si="79"/>
        <v>630</v>
      </c>
      <c r="H235" s="82">
        <f t="shared" si="79"/>
        <v>610</v>
      </c>
      <c r="I235" s="73">
        <f t="shared" si="65"/>
        <v>2500</v>
      </c>
      <c r="J235" s="82">
        <f t="shared" si="79"/>
        <v>2210</v>
      </c>
      <c r="K235" s="82">
        <f t="shared" si="79"/>
        <v>2210</v>
      </c>
      <c r="L235" s="82">
        <f t="shared" si="79"/>
        <v>2310</v>
      </c>
      <c r="M235" s="75">
        <f t="shared" si="79"/>
        <v>-108</v>
      </c>
    </row>
    <row r="236" spans="1:13" ht="15">
      <c r="A236" s="68"/>
      <c r="B236" s="22" t="s">
        <v>18</v>
      </c>
      <c r="C236" s="19">
        <v>1</v>
      </c>
      <c r="D236" s="76">
        <f t="shared" ref="D236:M236" si="80">D237+D240</f>
        <v>-108</v>
      </c>
      <c r="E236" s="83">
        <f t="shared" si="80"/>
        <v>630</v>
      </c>
      <c r="F236" s="83">
        <f t="shared" si="80"/>
        <v>630</v>
      </c>
      <c r="G236" s="83">
        <f t="shared" si="80"/>
        <v>630</v>
      </c>
      <c r="H236" s="83">
        <f t="shared" si="80"/>
        <v>610</v>
      </c>
      <c r="I236" s="73">
        <f t="shared" si="65"/>
        <v>2500</v>
      </c>
      <c r="J236" s="83">
        <f t="shared" si="80"/>
        <v>2210</v>
      </c>
      <c r="K236" s="83">
        <f t="shared" si="80"/>
        <v>2210</v>
      </c>
      <c r="L236" s="83">
        <f t="shared" si="80"/>
        <v>2310</v>
      </c>
      <c r="M236" s="76">
        <f t="shared" si="80"/>
        <v>-108</v>
      </c>
    </row>
    <row r="237" spans="1:13" ht="15" customHeight="1">
      <c r="A237" s="68"/>
      <c r="B237" s="22" t="s">
        <v>163</v>
      </c>
      <c r="C237" s="19" t="s">
        <v>62</v>
      </c>
      <c r="D237" s="76">
        <f t="shared" ref="D237:M237" si="81">D238+D239</f>
        <v>-108</v>
      </c>
      <c r="E237" s="83">
        <f t="shared" si="81"/>
        <v>630</v>
      </c>
      <c r="F237" s="83">
        <f t="shared" si="81"/>
        <v>630</v>
      </c>
      <c r="G237" s="83">
        <f t="shared" si="81"/>
        <v>630</v>
      </c>
      <c r="H237" s="83">
        <f t="shared" si="81"/>
        <v>610</v>
      </c>
      <c r="I237" s="73">
        <f t="shared" si="65"/>
        <v>2500</v>
      </c>
      <c r="J237" s="83">
        <f t="shared" si="81"/>
        <v>2210</v>
      </c>
      <c r="K237" s="83">
        <f t="shared" si="81"/>
        <v>2210</v>
      </c>
      <c r="L237" s="83">
        <f t="shared" si="81"/>
        <v>2310</v>
      </c>
      <c r="M237" s="76">
        <f t="shared" si="81"/>
        <v>-108</v>
      </c>
    </row>
    <row r="238" spans="1:13" ht="13.5" hidden="1" customHeight="1">
      <c r="A238" s="68"/>
      <c r="B238" s="22" t="s">
        <v>19</v>
      </c>
      <c r="C238" s="19">
        <v>10</v>
      </c>
      <c r="D238" s="76"/>
      <c r="E238" s="76">
        <v>390</v>
      </c>
      <c r="F238" s="76">
        <v>390</v>
      </c>
      <c r="G238" s="76">
        <v>390</v>
      </c>
      <c r="H238" s="76">
        <v>380</v>
      </c>
      <c r="I238" s="73">
        <f t="shared" si="65"/>
        <v>1550</v>
      </c>
      <c r="J238" s="78">
        <v>1500</v>
      </c>
      <c r="K238" s="78">
        <v>1500</v>
      </c>
      <c r="L238" s="78">
        <v>1600</v>
      </c>
      <c r="M238" s="76"/>
    </row>
    <row r="239" spans="1:13" ht="15" customHeight="1">
      <c r="A239" s="68"/>
      <c r="B239" s="22" t="s">
        <v>152</v>
      </c>
      <c r="C239" s="19">
        <v>20</v>
      </c>
      <c r="D239" s="76">
        <v>-108</v>
      </c>
      <c r="E239" s="76">
        <v>240</v>
      </c>
      <c r="F239" s="76">
        <v>240</v>
      </c>
      <c r="G239" s="76">
        <v>240</v>
      </c>
      <c r="H239" s="76">
        <v>230</v>
      </c>
      <c r="I239" s="73">
        <f t="shared" si="65"/>
        <v>950</v>
      </c>
      <c r="J239" s="78">
        <v>710</v>
      </c>
      <c r="K239" s="78">
        <v>710</v>
      </c>
      <c r="L239" s="78">
        <v>710</v>
      </c>
      <c r="M239" s="76">
        <v>-108</v>
      </c>
    </row>
    <row r="240" spans="1:13" ht="12.75" hidden="1" customHeight="1">
      <c r="A240" s="68"/>
      <c r="B240" s="17" t="s">
        <v>111</v>
      </c>
      <c r="C240" s="18">
        <v>85.01</v>
      </c>
      <c r="D240" s="76"/>
      <c r="E240" s="76"/>
      <c r="F240" s="76"/>
      <c r="G240" s="76"/>
      <c r="H240" s="76"/>
      <c r="I240" s="73">
        <f t="shared" si="65"/>
        <v>0</v>
      </c>
      <c r="J240" s="78"/>
      <c r="K240" s="78"/>
      <c r="L240" s="78"/>
      <c r="M240" s="76"/>
    </row>
    <row r="241" spans="1:13" ht="15.75" customHeight="1">
      <c r="A241" s="68"/>
      <c r="B241" s="17" t="s">
        <v>23</v>
      </c>
      <c r="C241" s="19"/>
      <c r="D241" s="75">
        <f t="shared" ref="D241:M241" si="82">D242</f>
        <v>108</v>
      </c>
      <c r="E241" s="82">
        <f t="shared" si="82"/>
        <v>1145</v>
      </c>
      <c r="F241" s="82">
        <f t="shared" si="82"/>
        <v>0</v>
      </c>
      <c r="G241" s="82">
        <f t="shared" si="82"/>
        <v>0</v>
      </c>
      <c r="H241" s="82">
        <f t="shared" si="82"/>
        <v>0</v>
      </c>
      <c r="I241" s="73">
        <f t="shared" si="65"/>
        <v>1145</v>
      </c>
      <c r="J241" s="82">
        <f t="shared" si="82"/>
        <v>0</v>
      </c>
      <c r="K241" s="82">
        <f t="shared" si="82"/>
        <v>0</v>
      </c>
      <c r="L241" s="82">
        <f t="shared" si="82"/>
        <v>0</v>
      </c>
      <c r="M241" s="75">
        <f t="shared" si="82"/>
        <v>108</v>
      </c>
    </row>
    <row r="242" spans="1:13" ht="14.25" customHeight="1">
      <c r="A242" s="68"/>
      <c r="B242" s="22" t="s">
        <v>27</v>
      </c>
      <c r="C242" s="19" t="s">
        <v>28</v>
      </c>
      <c r="D242" s="76">
        <v>108</v>
      </c>
      <c r="E242" s="76">
        <v>1145</v>
      </c>
      <c r="F242" s="76"/>
      <c r="G242" s="76"/>
      <c r="H242" s="76"/>
      <c r="I242" s="73">
        <f t="shared" si="65"/>
        <v>1145</v>
      </c>
      <c r="J242" s="78">
        <v>0</v>
      </c>
      <c r="K242" s="78"/>
      <c r="L242" s="78"/>
      <c r="M242" s="76">
        <v>108</v>
      </c>
    </row>
    <row r="243" spans="1:13" ht="28.5" hidden="1">
      <c r="A243" s="68"/>
      <c r="B243" s="28" t="s">
        <v>114</v>
      </c>
      <c r="C243" s="19" t="s">
        <v>115</v>
      </c>
      <c r="D243" s="75">
        <f t="shared" ref="D243:M243" si="83">D244+D250</f>
        <v>0</v>
      </c>
      <c r="E243" s="82">
        <f t="shared" si="83"/>
        <v>1032</v>
      </c>
      <c r="F243" s="82">
        <f t="shared" si="83"/>
        <v>1083</v>
      </c>
      <c r="G243" s="82">
        <f t="shared" si="83"/>
        <v>1083</v>
      </c>
      <c r="H243" s="82">
        <f t="shared" si="83"/>
        <v>927</v>
      </c>
      <c r="I243" s="73">
        <f t="shared" si="65"/>
        <v>4125</v>
      </c>
      <c r="J243" s="82">
        <f t="shared" si="83"/>
        <v>4125</v>
      </c>
      <c r="K243" s="82">
        <f t="shared" si="83"/>
        <v>4125</v>
      </c>
      <c r="L243" s="82">
        <f t="shared" si="83"/>
        <v>4125</v>
      </c>
      <c r="M243" s="75">
        <f t="shared" si="83"/>
        <v>0</v>
      </c>
    </row>
    <row r="244" spans="1:13" ht="14.25" hidden="1">
      <c r="A244" s="68"/>
      <c r="B244" s="16" t="s">
        <v>17</v>
      </c>
      <c r="C244" s="19"/>
      <c r="D244" s="75">
        <f t="shared" ref="D244:M245" si="84">D245</f>
        <v>0</v>
      </c>
      <c r="E244" s="82">
        <f t="shared" si="84"/>
        <v>1032</v>
      </c>
      <c r="F244" s="82">
        <f t="shared" si="84"/>
        <v>1083</v>
      </c>
      <c r="G244" s="82">
        <f t="shared" si="84"/>
        <v>1083</v>
      </c>
      <c r="H244" s="82">
        <f t="shared" si="84"/>
        <v>927</v>
      </c>
      <c r="I244" s="73">
        <f t="shared" si="65"/>
        <v>4125</v>
      </c>
      <c r="J244" s="82">
        <f t="shared" si="84"/>
        <v>4125</v>
      </c>
      <c r="K244" s="82">
        <f t="shared" si="84"/>
        <v>4125</v>
      </c>
      <c r="L244" s="82">
        <f t="shared" si="84"/>
        <v>4125</v>
      </c>
      <c r="M244" s="75">
        <f t="shared" si="84"/>
        <v>0</v>
      </c>
    </row>
    <row r="245" spans="1:13" ht="15" hidden="1">
      <c r="A245" s="68"/>
      <c r="B245" s="22" t="s">
        <v>18</v>
      </c>
      <c r="C245" s="19">
        <v>1</v>
      </c>
      <c r="D245" s="76">
        <f t="shared" si="84"/>
        <v>0</v>
      </c>
      <c r="E245" s="83">
        <f t="shared" si="84"/>
        <v>1032</v>
      </c>
      <c r="F245" s="83">
        <f t="shared" si="84"/>
        <v>1083</v>
      </c>
      <c r="G245" s="83">
        <f t="shared" si="84"/>
        <v>1083</v>
      </c>
      <c r="H245" s="83">
        <f t="shared" si="84"/>
        <v>927</v>
      </c>
      <c r="I245" s="73">
        <f t="shared" si="65"/>
        <v>4125</v>
      </c>
      <c r="J245" s="83">
        <f t="shared" si="84"/>
        <v>4125</v>
      </c>
      <c r="K245" s="83">
        <f t="shared" si="84"/>
        <v>4125</v>
      </c>
      <c r="L245" s="83">
        <f t="shared" si="84"/>
        <v>4125</v>
      </c>
      <c r="M245" s="76">
        <f t="shared" si="84"/>
        <v>0</v>
      </c>
    </row>
    <row r="246" spans="1:13" ht="15" hidden="1">
      <c r="A246" s="68"/>
      <c r="B246" s="22" t="s">
        <v>50</v>
      </c>
      <c r="C246" s="19" t="s">
        <v>62</v>
      </c>
      <c r="D246" s="76">
        <f t="shared" ref="D246:M246" si="85">D247+D248+D249</f>
        <v>0</v>
      </c>
      <c r="E246" s="83">
        <f t="shared" si="85"/>
        <v>1032</v>
      </c>
      <c r="F246" s="83">
        <f t="shared" si="85"/>
        <v>1083</v>
      </c>
      <c r="G246" s="83">
        <f t="shared" si="85"/>
        <v>1083</v>
      </c>
      <c r="H246" s="83">
        <f t="shared" si="85"/>
        <v>927</v>
      </c>
      <c r="I246" s="73">
        <f t="shared" si="65"/>
        <v>4125</v>
      </c>
      <c r="J246" s="83">
        <f t="shared" si="85"/>
        <v>4125</v>
      </c>
      <c r="K246" s="83">
        <f t="shared" si="85"/>
        <v>4125</v>
      </c>
      <c r="L246" s="83">
        <f t="shared" si="85"/>
        <v>4125</v>
      </c>
      <c r="M246" s="76">
        <f t="shared" si="85"/>
        <v>0</v>
      </c>
    </row>
    <row r="247" spans="1:13" ht="15.75" hidden="1" customHeight="1">
      <c r="A247" s="68"/>
      <c r="B247" s="22" t="s">
        <v>19</v>
      </c>
      <c r="C247" s="19">
        <v>10</v>
      </c>
      <c r="D247" s="76"/>
      <c r="E247" s="76">
        <v>850</v>
      </c>
      <c r="F247" s="76">
        <v>900</v>
      </c>
      <c r="G247" s="76">
        <v>900</v>
      </c>
      <c r="H247" s="76">
        <v>750</v>
      </c>
      <c r="I247" s="73">
        <f t="shared" si="65"/>
        <v>3400</v>
      </c>
      <c r="J247" s="78">
        <v>3400</v>
      </c>
      <c r="K247" s="78">
        <v>3400</v>
      </c>
      <c r="L247" s="78">
        <v>3400</v>
      </c>
      <c r="M247" s="76"/>
    </row>
    <row r="248" spans="1:13" ht="15" hidden="1" customHeight="1">
      <c r="A248" s="68"/>
      <c r="B248" s="22" t="s">
        <v>20</v>
      </c>
      <c r="C248" s="19">
        <v>20</v>
      </c>
      <c r="D248" s="76"/>
      <c r="E248" s="76">
        <v>170</v>
      </c>
      <c r="F248" s="76">
        <v>170</v>
      </c>
      <c r="G248" s="76">
        <v>170</v>
      </c>
      <c r="H248" s="76">
        <v>165</v>
      </c>
      <c r="I248" s="73">
        <f t="shared" si="65"/>
        <v>675</v>
      </c>
      <c r="J248" s="78">
        <v>675</v>
      </c>
      <c r="K248" s="78">
        <v>675</v>
      </c>
      <c r="L248" s="78">
        <v>675</v>
      </c>
      <c r="M248" s="76"/>
    </row>
    <row r="249" spans="1:13" ht="15" hidden="1" customHeight="1">
      <c r="A249" s="68"/>
      <c r="B249" s="22" t="s">
        <v>78</v>
      </c>
      <c r="C249" s="19">
        <v>59</v>
      </c>
      <c r="D249" s="76"/>
      <c r="E249" s="76">
        <v>12</v>
      </c>
      <c r="F249" s="76">
        <v>13</v>
      </c>
      <c r="G249" s="76">
        <v>13</v>
      </c>
      <c r="H249" s="76">
        <v>12</v>
      </c>
      <c r="I249" s="73">
        <f t="shared" si="65"/>
        <v>50</v>
      </c>
      <c r="J249" s="78">
        <v>50</v>
      </c>
      <c r="K249" s="78">
        <v>50</v>
      </c>
      <c r="L249" s="78">
        <v>50</v>
      </c>
      <c r="M249" s="76"/>
    </row>
    <row r="250" spans="1:13" ht="12" hidden="1" customHeight="1">
      <c r="A250" s="68"/>
      <c r="B250" s="17" t="s">
        <v>23</v>
      </c>
      <c r="C250" s="19"/>
      <c r="D250" s="75">
        <f t="shared" ref="D250:M250" si="86">D251</f>
        <v>0</v>
      </c>
      <c r="E250" s="82"/>
      <c r="F250" s="82"/>
      <c r="G250" s="82"/>
      <c r="H250" s="82"/>
      <c r="I250" s="73">
        <f t="shared" si="65"/>
        <v>0</v>
      </c>
      <c r="J250" s="82">
        <f t="shared" si="86"/>
        <v>0</v>
      </c>
      <c r="K250" s="82">
        <f t="shared" si="86"/>
        <v>0</v>
      </c>
      <c r="L250" s="82">
        <f t="shared" si="86"/>
        <v>0</v>
      </c>
      <c r="M250" s="75">
        <f t="shared" si="86"/>
        <v>0</v>
      </c>
    </row>
    <row r="251" spans="1:13" ht="15" hidden="1" customHeight="1">
      <c r="A251" s="68"/>
      <c r="B251" s="22" t="s">
        <v>27</v>
      </c>
      <c r="C251" s="19">
        <v>51</v>
      </c>
      <c r="D251" s="76"/>
      <c r="E251" s="76"/>
      <c r="F251" s="76"/>
      <c r="G251" s="76"/>
      <c r="H251" s="76"/>
      <c r="I251" s="73">
        <f t="shared" si="65"/>
        <v>0</v>
      </c>
      <c r="J251" s="78"/>
      <c r="K251" s="78"/>
      <c r="L251" s="78"/>
      <c r="M251" s="76"/>
    </row>
    <row r="252" spans="1:13" ht="21" hidden="1" customHeight="1">
      <c r="A252" s="68"/>
      <c r="B252" s="28" t="s">
        <v>116</v>
      </c>
      <c r="C252" s="19" t="s">
        <v>115</v>
      </c>
      <c r="D252" s="75">
        <f t="shared" ref="D252:M252" si="87">D253+D258</f>
        <v>0</v>
      </c>
      <c r="E252" s="82">
        <f t="shared" si="87"/>
        <v>532</v>
      </c>
      <c r="F252" s="82">
        <f t="shared" si="87"/>
        <v>470</v>
      </c>
      <c r="G252" s="82">
        <f t="shared" si="87"/>
        <v>470</v>
      </c>
      <c r="H252" s="82">
        <f t="shared" si="87"/>
        <v>400</v>
      </c>
      <c r="I252" s="73">
        <f t="shared" si="65"/>
        <v>1872</v>
      </c>
      <c r="J252" s="82">
        <f t="shared" si="87"/>
        <v>1800</v>
      </c>
      <c r="K252" s="82">
        <f t="shared" si="87"/>
        <v>1800</v>
      </c>
      <c r="L252" s="82">
        <f t="shared" si="87"/>
        <v>1800</v>
      </c>
      <c r="M252" s="75">
        <f t="shared" si="87"/>
        <v>0</v>
      </c>
    </row>
    <row r="253" spans="1:13" ht="12.75" hidden="1" customHeight="1">
      <c r="A253" s="68"/>
      <c r="B253" s="16" t="s">
        <v>17</v>
      </c>
      <c r="C253" s="19"/>
      <c r="D253" s="76">
        <f t="shared" ref="D253:M254" si="88">D254</f>
        <v>0</v>
      </c>
      <c r="E253" s="83">
        <f t="shared" si="88"/>
        <v>460</v>
      </c>
      <c r="F253" s="83">
        <f t="shared" si="88"/>
        <v>470</v>
      </c>
      <c r="G253" s="83">
        <f t="shared" si="88"/>
        <v>470</v>
      </c>
      <c r="H253" s="83">
        <f t="shared" si="88"/>
        <v>400</v>
      </c>
      <c r="I253" s="73">
        <f t="shared" si="65"/>
        <v>1800</v>
      </c>
      <c r="J253" s="83">
        <f t="shared" si="88"/>
        <v>1800</v>
      </c>
      <c r="K253" s="83">
        <f t="shared" si="88"/>
        <v>1800</v>
      </c>
      <c r="L253" s="83">
        <f t="shared" si="88"/>
        <v>1800</v>
      </c>
      <c r="M253" s="76">
        <f t="shared" si="88"/>
        <v>0</v>
      </c>
    </row>
    <row r="254" spans="1:13" ht="15" hidden="1" customHeight="1">
      <c r="A254" s="68"/>
      <c r="B254" s="22" t="s">
        <v>18</v>
      </c>
      <c r="C254" s="19">
        <v>1</v>
      </c>
      <c r="D254" s="76">
        <f t="shared" si="88"/>
        <v>0</v>
      </c>
      <c r="E254" s="83">
        <f t="shared" si="88"/>
        <v>460</v>
      </c>
      <c r="F254" s="83">
        <f t="shared" si="88"/>
        <v>470</v>
      </c>
      <c r="G254" s="83">
        <f t="shared" si="88"/>
        <v>470</v>
      </c>
      <c r="H254" s="83">
        <f t="shared" si="88"/>
        <v>400</v>
      </c>
      <c r="I254" s="73">
        <f t="shared" si="65"/>
        <v>1800</v>
      </c>
      <c r="J254" s="83">
        <f t="shared" si="88"/>
        <v>1800</v>
      </c>
      <c r="K254" s="83">
        <f t="shared" si="88"/>
        <v>1800</v>
      </c>
      <c r="L254" s="83">
        <f t="shared" si="88"/>
        <v>1800</v>
      </c>
      <c r="M254" s="76">
        <f t="shared" si="88"/>
        <v>0</v>
      </c>
    </row>
    <row r="255" spans="1:13" ht="15" hidden="1" customHeight="1">
      <c r="A255" s="68"/>
      <c r="B255" s="22" t="s">
        <v>50</v>
      </c>
      <c r="C255" s="19" t="s">
        <v>62</v>
      </c>
      <c r="D255" s="76">
        <f t="shared" ref="D255:M255" si="89">D256+D257</f>
        <v>0</v>
      </c>
      <c r="E255" s="83">
        <f t="shared" si="89"/>
        <v>460</v>
      </c>
      <c r="F255" s="83">
        <f t="shared" si="89"/>
        <v>470</v>
      </c>
      <c r="G255" s="83">
        <f t="shared" si="89"/>
        <v>470</v>
      </c>
      <c r="H255" s="83">
        <f t="shared" si="89"/>
        <v>400</v>
      </c>
      <c r="I255" s="73">
        <f t="shared" si="65"/>
        <v>1800</v>
      </c>
      <c r="J255" s="83">
        <f t="shared" si="89"/>
        <v>1800</v>
      </c>
      <c r="K255" s="83">
        <f t="shared" si="89"/>
        <v>1800</v>
      </c>
      <c r="L255" s="83">
        <f t="shared" si="89"/>
        <v>1800</v>
      </c>
      <c r="M255" s="76">
        <f t="shared" si="89"/>
        <v>0</v>
      </c>
    </row>
    <row r="256" spans="1:13" ht="15" hidden="1" customHeight="1">
      <c r="A256" s="68"/>
      <c r="B256" s="22" t="s">
        <v>19</v>
      </c>
      <c r="C256" s="19">
        <v>10</v>
      </c>
      <c r="D256" s="76"/>
      <c r="E256" s="76">
        <v>350</v>
      </c>
      <c r="F256" s="76">
        <v>370</v>
      </c>
      <c r="G256" s="76">
        <v>370</v>
      </c>
      <c r="H256" s="76">
        <v>310</v>
      </c>
      <c r="I256" s="73">
        <f t="shared" si="65"/>
        <v>1400</v>
      </c>
      <c r="J256" s="78">
        <v>1400</v>
      </c>
      <c r="K256" s="78">
        <v>1400</v>
      </c>
      <c r="L256" s="78">
        <v>1400</v>
      </c>
      <c r="M256" s="76"/>
    </row>
    <row r="257" spans="1:13" ht="15" hidden="1" customHeight="1">
      <c r="A257" s="68"/>
      <c r="B257" s="22" t="s">
        <v>20</v>
      </c>
      <c r="C257" s="19">
        <v>20</v>
      </c>
      <c r="D257" s="76"/>
      <c r="E257" s="76">
        <v>110</v>
      </c>
      <c r="F257" s="76">
        <v>100</v>
      </c>
      <c r="G257" s="76">
        <v>100</v>
      </c>
      <c r="H257" s="76">
        <v>90</v>
      </c>
      <c r="I257" s="73">
        <f t="shared" si="65"/>
        <v>400</v>
      </c>
      <c r="J257" s="78">
        <v>400</v>
      </c>
      <c r="K257" s="78">
        <v>400</v>
      </c>
      <c r="L257" s="78">
        <v>400</v>
      </c>
      <c r="M257" s="76"/>
    </row>
    <row r="258" spans="1:13" ht="15" hidden="1" customHeight="1">
      <c r="A258" s="68"/>
      <c r="B258" s="17" t="s">
        <v>23</v>
      </c>
      <c r="C258" s="19"/>
      <c r="D258" s="75">
        <f t="shared" ref="D258:M258" si="90">D259</f>
        <v>0</v>
      </c>
      <c r="E258" s="82">
        <f t="shared" si="90"/>
        <v>72</v>
      </c>
      <c r="F258" s="82">
        <f t="shared" si="90"/>
        <v>0</v>
      </c>
      <c r="G258" s="82">
        <f t="shared" si="90"/>
        <v>0</v>
      </c>
      <c r="H258" s="82">
        <f t="shared" si="90"/>
        <v>0</v>
      </c>
      <c r="I258" s="73">
        <f t="shared" si="65"/>
        <v>72</v>
      </c>
      <c r="J258" s="82">
        <f t="shared" si="90"/>
        <v>0</v>
      </c>
      <c r="K258" s="82">
        <f t="shared" si="90"/>
        <v>0</v>
      </c>
      <c r="L258" s="82">
        <f t="shared" si="90"/>
        <v>0</v>
      </c>
      <c r="M258" s="75">
        <f t="shared" si="90"/>
        <v>0</v>
      </c>
    </row>
    <row r="259" spans="1:13" ht="15" hidden="1" customHeight="1">
      <c r="A259" s="68"/>
      <c r="B259" s="22" t="s">
        <v>27</v>
      </c>
      <c r="C259" s="19" t="s">
        <v>28</v>
      </c>
      <c r="D259" s="76"/>
      <c r="E259" s="76">
        <v>72</v>
      </c>
      <c r="F259" s="76"/>
      <c r="G259" s="76"/>
      <c r="H259" s="76"/>
      <c r="I259" s="73">
        <f t="shared" si="65"/>
        <v>72</v>
      </c>
      <c r="J259" s="78"/>
      <c r="K259" s="78"/>
      <c r="L259" s="78"/>
      <c r="M259" s="76"/>
    </row>
    <row r="260" spans="1:13" ht="18.75" hidden="1" customHeight="1">
      <c r="A260" s="68"/>
      <c r="B260" s="28" t="s">
        <v>117</v>
      </c>
      <c r="C260" s="19" t="s">
        <v>115</v>
      </c>
      <c r="D260" s="75">
        <f t="shared" ref="D260:M260" si="91">D261+D266</f>
        <v>0</v>
      </c>
      <c r="E260" s="82">
        <f t="shared" si="91"/>
        <v>470</v>
      </c>
      <c r="F260" s="82">
        <f t="shared" si="91"/>
        <v>490</v>
      </c>
      <c r="G260" s="82">
        <f t="shared" si="91"/>
        <v>490</v>
      </c>
      <c r="H260" s="82">
        <f t="shared" si="91"/>
        <v>410</v>
      </c>
      <c r="I260" s="73">
        <f t="shared" si="65"/>
        <v>1860</v>
      </c>
      <c r="J260" s="82">
        <f t="shared" si="91"/>
        <v>1860</v>
      </c>
      <c r="K260" s="82">
        <f t="shared" si="91"/>
        <v>1860</v>
      </c>
      <c r="L260" s="82">
        <f t="shared" si="91"/>
        <v>1860</v>
      </c>
      <c r="M260" s="75">
        <f t="shared" si="91"/>
        <v>0</v>
      </c>
    </row>
    <row r="261" spans="1:13" ht="15" hidden="1" customHeight="1">
      <c r="A261" s="68"/>
      <c r="B261" s="16" t="s">
        <v>17</v>
      </c>
      <c r="C261" s="19"/>
      <c r="D261" s="75">
        <f t="shared" ref="D261:M262" si="92">D262</f>
        <v>0</v>
      </c>
      <c r="E261" s="82">
        <f t="shared" si="92"/>
        <v>470</v>
      </c>
      <c r="F261" s="82">
        <f t="shared" si="92"/>
        <v>490</v>
      </c>
      <c r="G261" s="82">
        <f t="shared" si="92"/>
        <v>490</v>
      </c>
      <c r="H261" s="82">
        <f t="shared" si="92"/>
        <v>410</v>
      </c>
      <c r="I261" s="73">
        <f t="shared" si="65"/>
        <v>1860</v>
      </c>
      <c r="J261" s="82">
        <f t="shared" si="92"/>
        <v>1860</v>
      </c>
      <c r="K261" s="82">
        <f t="shared" si="92"/>
        <v>1860</v>
      </c>
      <c r="L261" s="82">
        <f t="shared" si="92"/>
        <v>1860</v>
      </c>
      <c r="M261" s="75">
        <f t="shared" si="92"/>
        <v>0</v>
      </c>
    </row>
    <row r="262" spans="1:13" ht="15" hidden="1" customHeight="1">
      <c r="A262" s="68"/>
      <c r="B262" s="22" t="s">
        <v>18</v>
      </c>
      <c r="C262" s="19">
        <v>1</v>
      </c>
      <c r="D262" s="76">
        <f t="shared" si="92"/>
        <v>0</v>
      </c>
      <c r="E262" s="83">
        <f t="shared" si="92"/>
        <v>470</v>
      </c>
      <c r="F262" s="83">
        <f t="shared" si="92"/>
        <v>490</v>
      </c>
      <c r="G262" s="83">
        <f t="shared" si="92"/>
        <v>490</v>
      </c>
      <c r="H262" s="83">
        <f t="shared" si="92"/>
        <v>410</v>
      </c>
      <c r="I262" s="73">
        <f t="shared" si="65"/>
        <v>1860</v>
      </c>
      <c r="J262" s="83">
        <f t="shared" si="92"/>
        <v>1860</v>
      </c>
      <c r="K262" s="83">
        <f t="shared" si="92"/>
        <v>1860</v>
      </c>
      <c r="L262" s="83">
        <f t="shared" si="92"/>
        <v>1860</v>
      </c>
      <c r="M262" s="76">
        <f t="shared" si="92"/>
        <v>0</v>
      </c>
    </row>
    <row r="263" spans="1:13" ht="15" hidden="1" customHeight="1">
      <c r="A263" s="68"/>
      <c r="B263" s="22" t="s">
        <v>50</v>
      </c>
      <c r="C263" s="19" t="s">
        <v>62</v>
      </c>
      <c r="D263" s="76">
        <f t="shared" ref="D263:M263" si="93">D264+D265</f>
        <v>0</v>
      </c>
      <c r="E263" s="83">
        <f t="shared" si="93"/>
        <v>470</v>
      </c>
      <c r="F263" s="83">
        <f t="shared" si="93"/>
        <v>490</v>
      </c>
      <c r="G263" s="83">
        <f t="shared" si="93"/>
        <v>490</v>
      </c>
      <c r="H263" s="83">
        <f t="shared" si="93"/>
        <v>410</v>
      </c>
      <c r="I263" s="73">
        <f t="shared" si="65"/>
        <v>1860</v>
      </c>
      <c r="J263" s="83">
        <f t="shared" si="93"/>
        <v>1860</v>
      </c>
      <c r="K263" s="83">
        <f t="shared" si="93"/>
        <v>1860</v>
      </c>
      <c r="L263" s="83">
        <f t="shared" si="93"/>
        <v>1860</v>
      </c>
      <c r="M263" s="76">
        <f t="shared" si="93"/>
        <v>0</v>
      </c>
    </row>
    <row r="264" spans="1:13" ht="15" hidden="1" customHeight="1">
      <c r="A264" s="68"/>
      <c r="B264" s="22" t="s">
        <v>19</v>
      </c>
      <c r="C264" s="19">
        <v>10</v>
      </c>
      <c r="D264" s="76"/>
      <c r="E264" s="76">
        <v>350</v>
      </c>
      <c r="F264" s="76">
        <v>350</v>
      </c>
      <c r="G264" s="76">
        <v>350</v>
      </c>
      <c r="H264" s="76">
        <v>260</v>
      </c>
      <c r="I264" s="73">
        <f t="shared" si="65"/>
        <v>1310</v>
      </c>
      <c r="J264" s="78">
        <v>1310</v>
      </c>
      <c r="K264" s="78">
        <v>1310</v>
      </c>
      <c r="L264" s="78">
        <v>1310</v>
      </c>
      <c r="M264" s="76"/>
    </row>
    <row r="265" spans="1:13" ht="14.25" hidden="1" customHeight="1">
      <c r="A265" s="68"/>
      <c r="B265" s="22" t="s">
        <v>20</v>
      </c>
      <c r="C265" s="19">
        <v>20</v>
      </c>
      <c r="D265" s="76"/>
      <c r="E265" s="76">
        <v>120</v>
      </c>
      <c r="F265" s="76">
        <v>140</v>
      </c>
      <c r="G265" s="76">
        <v>140</v>
      </c>
      <c r="H265" s="76">
        <v>150</v>
      </c>
      <c r="I265" s="73">
        <f t="shared" si="65"/>
        <v>550</v>
      </c>
      <c r="J265" s="78">
        <v>550</v>
      </c>
      <c r="K265" s="78">
        <v>550</v>
      </c>
      <c r="L265" s="78">
        <v>550</v>
      </c>
      <c r="M265" s="76"/>
    </row>
    <row r="266" spans="1:13" ht="15" hidden="1" customHeight="1">
      <c r="A266" s="68"/>
      <c r="B266" s="17" t="s">
        <v>23</v>
      </c>
      <c r="C266" s="19"/>
      <c r="D266" s="76">
        <f t="shared" ref="D266:M266" si="94">D267</f>
        <v>0</v>
      </c>
      <c r="E266" s="83">
        <f t="shared" si="94"/>
        <v>0</v>
      </c>
      <c r="F266" s="83">
        <f t="shared" si="94"/>
        <v>0</v>
      </c>
      <c r="G266" s="83">
        <f t="shared" si="94"/>
        <v>0</v>
      </c>
      <c r="H266" s="83">
        <f t="shared" si="94"/>
        <v>0</v>
      </c>
      <c r="I266" s="73">
        <f t="shared" si="65"/>
        <v>0</v>
      </c>
      <c r="J266" s="83">
        <f t="shared" si="94"/>
        <v>0</v>
      </c>
      <c r="K266" s="83">
        <f t="shared" si="94"/>
        <v>0</v>
      </c>
      <c r="L266" s="83">
        <f t="shared" si="94"/>
        <v>0</v>
      </c>
      <c r="M266" s="76">
        <f t="shared" si="94"/>
        <v>0</v>
      </c>
    </row>
    <row r="267" spans="1:13" ht="15" hidden="1" customHeight="1">
      <c r="A267" s="68"/>
      <c r="B267" s="22" t="s">
        <v>27</v>
      </c>
      <c r="C267" s="19" t="s">
        <v>28</v>
      </c>
      <c r="D267" s="76">
        <v>0</v>
      </c>
      <c r="E267" s="76"/>
      <c r="F267" s="76"/>
      <c r="G267" s="76"/>
      <c r="H267" s="76"/>
      <c r="I267" s="73">
        <f t="shared" si="65"/>
        <v>0</v>
      </c>
      <c r="J267" s="78"/>
      <c r="K267" s="78"/>
      <c r="L267" s="78"/>
      <c r="M267" s="76">
        <v>0</v>
      </c>
    </row>
    <row r="268" spans="1:13" ht="14.25">
      <c r="A268" s="68">
        <v>7</v>
      </c>
      <c r="B268" s="52" t="s">
        <v>139</v>
      </c>
      <c r="C268" s="51">
        <v>70.02</v>
      </c>
      <c r="D268" s="81">
        <f>D269</f>
        <v>40</v>
      </c>
      <c r="E268" s="82" t="e">
        <f>E269+#REF!+#REF!+#REF!</f>
        <v>#REF!</v>
      </c>
      <c r="F268" s="82" t="e">
        <f>F269+#REF!+#REF!+#REF!</f>
        <v>#REF!</v>
      </c>
      <c r="G268" s="82" t="e">
        <f>G269+#REF!+#REF!+#REF!</f>
        <v>#REF!</v>
      </c>
      <c r="H268" s="82" t="e">
        <f>H269+#REF!+#REF!+#REF!</f>
        <v>#REF!</v>
      </c>
      <c r="I268" s="73" t="e">
        <f t="shared" si="65"/>
        <v>#REF!</v>
      </c>
      <c r="J268" s="82" t="e">
        <f>J269+#REF!+#REF!+#REF!</f>
        <v>#REF!</v>
      </c>
      <c r="K268" s="82" t="e">
        <f>K269+#REF!+#REF!+#REF!</f>
        <v>#REF!</v>
      </c>
      <c r="L268" s="82" t="e">
        <f>L269+#REF!+#REF!+#REF!</f>
        <v>#REF!</v>
      </c>
      <c r="M268" s="81">
        <f>M269</f>
        <v>40</v>
      </c>
    </row>
    <row r="269" spans="1:13" ht="16.5" customHeight="1">
      <c r="A269" s="68"/>
      <c r="B269" s="28" t="s">
        <v>118</v>
      </c>
      <c r="C269" s="18" t="s">
        <v>119</v>
      </c>
      <c r="D269" s="75">
        <f t="shared" ref="D269:M269" si="95">D270+D274</f>
        <v>40</v>
      </c>
      <c r="E269" s="82">
        <f t="shared" si="95"/>
        <v>844</v>
      </c>
      <c r="F269" s="82">
        <f t="shared" si="95"/>
        <v>570</v>
      </c>
      <c r="G269" s="82">
        <f t="shared" si="95"/>
        <v>620</v>
      </c>
      <c r="H269" s="82">
        <f t="shared" si="95"/>
        <v>560</v>
      </c>
      <c r="I269" s="73">
        <f t="shared" si="65"/>
        <v>2594</v>
      </c>
      <c r="J269" s="82">
        <f t="shared" si="95"/>
        <v>2270</v>
      </c>
      <c r="K269" s="82">
        <f t="shared" si="95"/>
        <v>2270</v>
      </c>
      <c r="L269" s="82">
        <f t="shared" si="95"/>
        <v>2270</v>
      </c>
      <c r="M269" s="75">
        <f t="shared" si="95"/>
        <v>40</v>
      </c>
    </row>
    <row r="270" spans="1:13" ht="18.75" customHeight="1">
      <c r="A270" s="68"/>
      <c r="B270" s="16" t="s">
        <v>17</v>
      </c>
      <c r="C270" s="19"/>
      <c r="D270" s="75">
        <f t="shared" ref="D270:M270" si="96">D271</f>
        <v>40</v>
      </c>
      <c r="E270" s="82">
        <f t="shared" si="96"/>
        <v>520</v>
      </c>
      <c r="F270" s="82">
        <f t="shared" si="96"/>
        <v>570</v>
      </c>
      <c r="G270" s="82">
        <f t="shared" si="96"/>
        <v>620</v>
      </c>
      <c r="H270" s="82">
        <f t="shared" si="96"/>
        <v>560</v>
      </c>
      <c r="I270" s="73">
        <f t="shared" si="65"/>
        <v>2270</v>
      </c>
      <c r="J270" s="82">
        <f t="shared" si="96"/>
        <v>2270</v>
      </c>
      <c r="K270" s="82">
        <f t="shared" si="96"/>
        <v>2270</v>
      </c>
      <c r="L270" s="82">
        <f t="shared" si="96"/>
        <v>2270</v>
      </c>
      <c r="M270" s="75">
        <f t="shared" si="96"/>
        <v>40</v>
      </c>
    </row>
    <row r="271" spans="1:13" ht="14.25" customHeight="1">
      <c r="A271" s="68"/>
      <c r="B271" s="22" t="s">
        <v>18</v>
      </c>
      <c r="C271" s="19">
        <v>1</v>
      </c>
      <c r="D271" s="76">
        <f t="shared" ref="D271:M271" si="97">D272+D273</f>
        <v>40</v>
      </c>
      <c r="E271" s="83">
        <f t="shared" si="97"/>
        <v>520</v>
      </c>
      <c r="F271" s="83">
        <f t="shared" si="97"/>
        <v>570</v>
      </c>
      <c r="G271" s="83">
        <f t="shared" si="97"/>
        <v>620</v>
      </c>
      <c r="H271" s="83">
        <f t="shared" si="97"/>
        <v>560</v>
      </c>
      <c r="I271" s="73">
        <f t="shared" ref="I271:I275" si="98">E271+F271+G271+H271</f>
        <v>2270</v>
      </c>
      <c r="J271" s="83">
        <f t="shared" si="97"/>
        <v>2270</v>
      </c>
      <c r="K271" s="83">
        <f t="shared" si="97"/>
        <v>2270</v>
      </c>
      <c r="L271" s="83">
        <f t="shared" si="97"/>
        <v>2270</v>
      </c>
      <c r="M271" s="76">
        <f t="shared" si="97"/>
        <v>40</v>
      </c>
    </row>
    <row r="272" spans="1:13" ht="15" hidden="1">
      <c r="A272" s="68"/>
      <c r="B272" s="22" t="s">
        <v>19</v>
      </c>
      <c r="C272" s="19">
        <v>10</v>
      </c>
      <c r="D272" s="76"/>
      <c r="E272" s="76">
        <v>370</v>
      </c>
      <c r="F272" s="76">
        <v>370</v>
      </c>
      <c r="G272" s="76">
        <v>370</v>
      </c>
      <c r="H272" s="76">
        <v>360</v>
      </c>
      <c r="I272" s="73">
        <f t="shared" si="98"/>
        <v>1470</v>
      </c>
      <c r="J272" s="78">
        <v>1470</v>
      </c>
      <c r="K272" s="78">
        <v>1470</v>
      </c>
      <c r="L272" s="78">
        <v>1470</v>
      </c>
      <c r="M272" s="76"/>
    </row>
    <row r="273" spans="1:13" ht="17.25" customHeight="1">
      <c r="A273" s="68"/>
      <c r="B273" s="22" t="s">
        <v>152</v>
      </c>
      <c r="C273" s="19">
        <v>20</v>
      </c>
      <c r="D273" s="76">
        <v>40</v>
      </c>
      <c r="E273" s="76">
        <v>150</v>
      </c>
      <c r="F273" s="76">
        <v>200</v>
      </c>
      <c r="G273" s="76">
        <v>250</v>
      </c>
      <c r="H273" s="76">
        <v>200</v>
      </c>
      <c r="I273" s="73">
        <f t="shared" si="98"/>
        <v>800</v>
      </c>
      <c r="J273" s="78">
        <v>800</v>
      </c>
      <c r="K273" s="78">
        <v>800</v>
      </c>
      <c r="L273" s="78">
        <v>800</v>
      </c>
      <c r="M273" s="76">
        <v>40</v>
      </c>
    </row>
    <row r="274" spans="1:13" ht="18.75" hidden="1" customHeight="1">
      <c r="A274" s="68"/>
      <c r="B274" s="17" t="s">
        <v>23</v>
      </c>
      <c r="C274" s="19"/>
      <c r="D274" s="75">
        <f t="shared" ref="D274:M274" si="99">D275</f>
        <v>0</v>
      </c>
      <c r="E274" s="82">
        <f t="shared" si="99"/>
        <v>324</v>
      </c>
      <c r="F274" s="82">
        <f t="shared" si="99"/>
        <v>0</v>
      </c>
      <c r="G274" s="82">
        <f t="shared" si="99"/>
        <v>0</v>
      </c>
      <c r="H274" s="82">
        <f t="shared" si="99"/>
        <v>0</v>
      </c>
      <c r="I274" s="73">
        <f t="shared" si="98"/>
        <v>324</v>
      </c>
      <c r="J274" s="82">
        <f t="shared" si="99"/>
        <v>0</v>
      </c>
      <c r="K274" s="82">
        <f t="shared" si="99"/>
        <v>0</v>
      </c>
      <c r="L274" s="82">
        <f t="shared" si="99"/>
        <v>0</v>
      </c>
      <c r="M274" s="75">
        <f t="shared" si="99"/>
        <v>0</v>
      </c>
    </row>
    <row r="275" spans="1:13" ht="15.75" hidden="1" customHeight="1">
      <c r="A275" s="68"/>
      <c r="B275" s="22" t="s">
        <v>35</v>
      </c>
      <c r="C275" s="19">
        <v>70</v>
      </c>
      <c r="D275" s="76"/>
      <c r="E275" s="76">
        <v>324</v>
      </c>
      <c r="F275" s="76"/>
      <c r="G275" s="76"/>
      <c r="H275" s="76"/>
      <c r="I275" s="73">
        <f t="shared" si="98"/>
        <v>324</v>
      </c>
      <c r="J275" s="78"/>
      <c r="K275" s="78"/>
      <c r="L275" s="78"/>
      <c r="M275" s="76"/>
    </row>
    <row r="276" spans="1:13" ht="15" customHeight="1">
      <c r="A276" s="68">
        <v>8</v>
      </c>
      <c r="B276" s="26" t="s">
        <v>120</v>
      </c>
      <c r="C276" s="51">
        <v>84.02</v>
      </c>
      <c r="D276" s="81">
        <f>D277</f>
        <v>0</v>
      </c>
      <c r="E276" s="82" t="e">
        <f>E277+#REF!+#REF!</f>
        <v>#REF!</v>
      </c>
      <c r="F276" s="82" t="e">
        <f>F277+#REF!+#REF!</f>
        <v>#REF!</v>
      </c>
      <c r="G276" s="82" t="e">
        <f>G277+#REF!+#REF!</f>
        <v>#REF!</v>
      </c>
      <c r="H276" s="82" t="e">
        <f>H277+#REF!+#REF!</f>
        <v>#REF!</v>
      </c>
      <c r="I276" s="82" t="e">
        <f>I277+#REF!+#REF!</f>
        <v>#REF!</v>
      </c>
      <c r="J276" s="82" t="e">
        <f>J277+#REF!+#REF!</f>
        <v>#REF!</v>
      </c>
      <c r="K276" s="82" t="e">
        <f>K277+#REF!+#REF!</f>
        <v>#REF!</v>
      </c>
      <c r="L276" s="82" t="e">
        <f>L277+#REF!+#REF!</f>
        <v>#REF!</v>
      </c>
      <c r="M276" s="81">
        <f>M277</f>
        <v>0</v>
      </c>
    </row>
    <row r="277" spans="1:13" ht="14.25">
      <c r="A277" s="69"/>
      <c r="B277" s="17" t="s">
        <v>121</v>
      </c>
      <c r="C277" s="19" t="s">
        <v>122</v>
      </c>
      <c r="D277" s="75">
        <f t="shared" ref="D277:M277" si="100">D278+D284</f>
        <v>0</v>
      </c>
      <c r="E277" s="82">
        <f t="shared" si="100"/>
        <v>17442</v>
      </c>
      <c r="F277" s="82">
        <f t="shared" si="100"/>
        <v>8700</v>
      </c>
      <c r="G277" s="82">
        <f t="shared" si="100"/>
        <v>11000</v>
      </c>
      <c r="H277" s="82">
        <f t="shared" si="100"/>
        <v>7000</v>
      </c>
      <c r="I277" s="73">
        <f t="shared" ref="I277:I294" si="101">E277+F277+G277+H277</f>
        <v>44142</v>
      </c>
      <c r="J277" s="82">
        <f t="shared" si="100"/>
        <v>5971</v>
      </c>
      <c r="K277" s="82">
        <f t="shared" si="100"/>
        <v>5971</v>
      </c>
      <c r="L277" s="82">
        <f t="shared" si="100"/>
        <v>5971</v>
      </c>
      <c r="M277" s="75">
        <f t="shared" si="100"/>
        <v>0</v>
      </c>
    </row>
    <row r="278" spans="1:13" ht="14.25">
      <c r="A278" s="68"/>
      <c r="B278" s="16" t="s">
        <v>17</v>
      </c>
      <c r="C278" s="19"/>
      <c r="D278" s="75">
        <f t="shared" ref="D278:M278" si="102">D279</f>
        <v>0</v>
      </c>
      <c r="E278" s="82">
        <f t="shared" si="102"/>
        <v>5730</v>
      </c>
      <c r="F278" s="82">
        <f t="shared" si="102"/>
        <v>6700</v>
      </c>
      <c r="G278" s="82">
        <f t="shared" si="102"/>
        <v>7000</v>
      </c>
      <c r="H278" s="82">
        <f t="shared" si="102"/>
        <v>3000</v>
      </c>
      <c r="I278" s="73">
        <f t="shared" si="101"/>
        <v>22430</v>
      </c>
      <c r="J278" s="82">
        <f t="shared" si="102"/>
        <v>5971</v>
      </c>
      <c r="K278" s="82">
        <f t="shared" si="102"/>
        <v>5971</v>
      </c>
      <c r="L278" s="82">
        <f t="shared" si="102"/>
        <v>5971</v>
      </c>
      <c r="M278" s="75">
        <f t="shared" si="102"/>
        <v>0</v>
      </c>
    </row>
    <row r="279" spans="1:13" ht="14.25" customHeight="1">
      <c r="A279" s="68"/>
      <c r="B279" s="22" t="s">
        <v>18</v>
      </c>
      <c r="C279" s="19">
        <v>1</v>
      </c>
      <c r="D279" s="76">
        <f>D280+D281+D282+D283+D296</f>
        <v>0</v>
      </c>
      <c r="E279" s="83">
        <f t="shared" ref="E279:L279" si="103">E280+E281+E282+E283</f>
        <v>5730</v>
      </c>
      <c r="F279" s="83">
        <f t="shared" si="103"/>
        <v>6700</v>
      </c>
      <c r="G279" s="83">
        <f t="shared" si="103"/>
        <v>7000</v>
      </c>
      <c r="H279" s="83">
        <f t="shared" si="103"/>
        <v>3000</v>
      </c>
      <c r="I279" s="73">
        <f t="shared" si="101"/>
        <v>22430</v>
      </c>
      <c r="J279" s="83">
        <f t="shared" si="103"/>
        <v>5971</v>
      </c>
      <c r="K279" s="83">
        <f t="shared" si="103"/>
        <v>5971</v>
      </c>
      <c r="L279" s="83">
        <f t="shared" si="103"/>
        <v>5971</v>
      </c>
      <c r="M279" s="76">
        <f>M280+M281+M282+M283+M296</f>
        <v>0</v>
      </c>
    </row>
    <row r="280" spans="1:13" ht="16.5" hidden="1" customHeight="1">
      <c r="A280" s="68"/>
      <c r="B280" s="22" t="s">
        <v>19</v>
      </c>
      <c r="C280" s="19">
        <v>10</v>
      </c>
      <c r="D280" s="76">
        <v>0</v>
      </c>
      <c r="E280" s="76"/>
      <c r="F280" s="76"/>
      <c r="G280" s="76"/>
      <c r="H280" s="76"/>
      <c r="I280" s="73">
        <f t="shared" si="101"/>
        <v>0</v>
      </c>
      <c r="J280" s="78"/>
      <c r="K280" s="78"/>
      <c r="L280" s="78"/>
      <c r="M280" s="76">
        <v>0</v>
      </c>
    </row>
    <row r="281" spans="1:13" ht="15" customHeight="1">
      <c r="A281" s="68"/>
      <c r="B281" s="22" t="s">
        <v>167</v>
      </c>
      <c r="C281" s="19">
        <v>20</v>
      </c>
      <c r="D281" s="76">
        <v>-1200</v>
      </c>
      <c r="E281" s="76">
        <f>5030+1000-300</f>
        <v>5730</v>
      </c>
      <c r="F281" s="76">
        <f>8000-1650+350</f>
        <v>6700</v>
      </c>
      <c r="G281" s="76">
        <f>8000+300-1650+350</f>
        <v>7000</v>
      </c>
      <c r="H281" s="76">
        <f>4000-1000</f>
        <v>3000</v>
      </c>
      <c r="I281" s="73">
        <f t="shared" si="101"/>
        <v>22430</v>
      </c>
      <c r="J281" s="78">
        <v>5971</v>
      </c>
      <c r="K281" s="78">
        <v>5971</v>
      </c>
      <c r="L281" s="78">
        <v>5971</v>
      </c>
      <c r="M281" s="76">
        <v>-1200</v>
      </c>
    </row>
    <row r="282" spans="1:13" ht="13.5" hidden="1" customHeight="1">
      <c r="A282" s="68"/>
      <c r="B282" s="22" t="s">
        <v>123</v>
      </c>
      <c r="C282" s="19">
        <v>59</v>
      </c>
      <c r="D282" s="76"/>
      <c r="E282" s="76"/>
      <c r="F282" s="76"/>
      <c r="G282" s="76"/>
      <c r="H282" s="76"/>
      <c r="I282" s="73">
        <f t="shared" si="101"/>
        <v>0</v>
      </c>
      <c r="J282" s="78"/>
      <c r="K282" s="78"/>
      <c r="L282" s="78"/>
      <c r="M282" s="76"/>
    </row>
    <row r="283" spans="1:13" ht="13.5" hidden="1" customHeight="1">
      <c r="A283" s="68"/>
      <c r="B283" s="22" t="s">
        <v>22</v>
      </c>
      <c r="C283" s="19">
        <v>85</v>
      </c>
      <c r="D283" s="76"/>
      <c r="E283" s="76"/>
      <c r="F283" s="76"/>
      <c r="G283" s="76"/>
      <c r="H283" s="76"/>
      <c r="I283" s="73">
        <f t="shared" si="101"/>
        <v>0</v>
      </c>
      <c r="J283" s="78"/>
      <c r="K283" s="78"/>
      <c r="L283" s="78"/>
      <c r="M283" s="76"/>
    </row>
    <row r="284" spans="1:13" ht="15" hidden="1" customHeight="1">
      <c r="A284" s="68"/>
      <c r="B284" s="17" t="s">
        <v>23</v>
      </c>
      <c r="C284" s="18"/>
      <c r="D284" s="75">
        <f t="shared" ref="D284:M284" si="104">D285</f>
        <v>0</v>
      </c>
      <c r="E284" s="82">
        <f t="shared" si="104"/>
        <v>11712</v>
      </c>
      <c r="F284" s="82">
        <f t="shared" si="104"/>
        <v>2000</v>
      </c>
      <c r="G284" s="82">
        <f t="shared" si="104"/>
        <v>4000</v>
      </c>
      <c r="H284" s="82">
        <f t="shared" si="104"/>
        <v>4000</v>
      </c>
      <c r="I284" s="73">
        <f t="shared" si="101"/>
        <v>21712</v>
      </c>
      <c r="J284" s="82">
        <f t="shared" si="104"/>
        <v>0</v>
      </c>
      <c r="K284" s="82">
        <f t="shared" si="104"/>
        <v>0</v>
      </c>
      <c r="L284" s="82">
        <f t="shared" si="104"/>
        <v>0</v>
      </c>
      <c r="M284" s="75">
        <f t="shared" si="104"/>
        <v>0</v>
      </c>
    </row>
    <row r="285" spans="1:13" ht="15" hidden="1" customHeight="1">
      <c r="A285" s="68"/>
      <c r="B285" s="22" t="s">
        <v>124</v>
      </c>
      <c r="C285" s="19">
        <v>70</v>
      </c>
      <c r="D285" s="76">
        <f t="shared" ref="D285:M285" si="105">D286+D287+D288+D289</f>
        <v>0</v>
      </c>
      <c r="E285" s="78">
        <f t="shared" si="105"/>
        <v>11712</v>
      </c>
      <c r="F285" s="78">
        <f t="shared" si="105"/>
        <v>2000</v>
      </c>
      <c r="G285" s="78">
        <f t="shared" si="105"/>
        <v>4000</v>
      </c>
      <c r="H285" s="78">
        <f t="shared" si="105"/>
        <v>4000</v>
      </c>
      <c r="I285" s="73">
        <f t="shared" si="101"/>
        <v>21712</v>
      </c>
      <c r="J285" s="78">
        <f t="shared" si="105"/>
        <v>0</v>
      </c>
      <c r="K285" s="78">
        <f t="shared" si="105"/>
        <v>0</v>
      </c>
      <c r="L285" s="78">
        <f t="shared" si="105"/>
        <v>0</v>
      </c>
      <c r="M285" s="76">
        <f t="shared" si="105"/>
        <v>0</v>
      </c>
    </row>
    <row r="286" spans="1:13" ht="15" hidden="1" customHeight="1">
      <c r="A286" s="68"/>
      <c r="B286" s="22" t="s">
        <v>125</v>
      </c>
      <c r="C286" s="19"/>
      <c r="D286" s="76"/>
      <c r="E286" s="76">
        <f>21712-10000</f>
        <v>11712</v>
      </c>
      <c r="F286" s="76">
        <v>2000</v>
      </c>
      <c r="G286" s="76">
        <v>4000</v>
      </c>
      <c r="H286" s="76">
        <v>4000</v>
      </c>
      <c r="I286" s="73">
        <f t="shared" si="101"/>
        <v>21712</v>
      </c>
      <c r="J286" s="76"/>
      <c r="K286" s="76"/>
      <c r="L286" s="76"/>
      <c r="M286" s="76"/>
    </row>
    <row r="287" spans="1:13" ht="15" hidden="1" customHeight="1">
      <c r="A287" s="68"/>
      <c r="B287" s="22" t="s">
        <v>126</v>
      </c>
      <c r="C287" s="19"/>
      <c r="D287" s="76"/>
      <c r="E287" s="76"/>
      <c r="F287" s="76"/>
      <c r="G287" s="76"/>
      <c r="H287" s="76"/>
      <c r="I287" s="73">
        <f t="shared" si="101"/>
        <v>0</v>
      </c>
      <c r="J287" s="83"/>
      <c r="K287" s="83"/>
      <c r="L287" s="83"/>
      <c r="M287" s="76"/>
    </row>
    <row r="288" spans="1:13" ht="15" hidden="1" customHeight="1">
      <c r="A288" s="68"/>
      <c r="B288" s="22" t="s">
        <v>127</v>
      </c>
      <c r="C288" s="19"/>
      <c r="D288" s="76"/>
      <c r="E288" s="76"/>
      <c r="F288" s="76"/>
      <c r="G288" s="76"/>
      <c r="H288" s="76"/>
      <c r="I288" s="73">
        <f t="shared" si="101"/>
        <v>0</v>
      </c>
      <c r="J288" s="83"/>
      <c r="K288" s="83"/>
      <c r="L288" s="83"/>
      <c r="M288" s="76"/>
    </row>
    <row r="289" spans="1:13" ht="15" hidden="1" customHeight="1">
      <c r="A289" s="68"/>
      <c r="B289" s="22" t="s">
        <v>128</v>
      </c>
      <c r="C289" s="19"/>
      <c r="D289" s="76"/>
      <c r="E289" s="76"/>
      <c r="F289" s="76"/>
      <c r="G289" s="76"/>
      <c r="H289" s="76"/>
      <c r="I289" s="73">
        <f t="shared" si="101"/>
        <v>0</v>
      </c>
      <c r="J289" s="83"/>
      <c r="K289" s="83"/>
      <c r="L289" s="83"/>
      <c r="M289" s="76"/>
    </row>
    <row r="290" spans="1:13" ht="21" hidden="1" customHeight="1">
      <c r="A290" s="68"/>
      <c r="B290" s="21"/>
      <c r="C290" s="19"/>
      <c r="D290" s="76"/>
      <c r="E290" s="76"/>
      <c r="F290" s="76"/>
      <c r="G290" s="76"/>
      <c r="H290" s="76"/>
      <c r="I290" s="73">
        <f t="shared" si="101"/>
        <v>0</v>
      </c>
      <c r="J290" s="78"/>
      <c r="K290" s="78"/>
      <c r="L290" s="78"/>
      <c r="M290" s="76"/>
    </row>
    <row r="291" spans="1:13" ht="23.25" hidden="1" customHeight="1">
      <c r="A291" s="68"/>
      <c r="B291" s="27"/>
      <c r="C291" s="19"/>
      <c r="D291" s="76"/>
      <c r="E291" s="76"/>
      <c r="F291" s="76"/>
      <c r="G291" s="76"/>
      <c r="H291" s="76"/>
      <c r="I291" s="73">
        <f t="shared" si="101"/>
        <v>0</v>
      </c>
      <c r="J291" s="78"/>
      <c r="K291" s="78"/>
      <c r="L291" s="78"/>
      <c r="M291" s="76"/>
    </row>
    <row r="292" spans="1:13" ht="17.25" hidden="1" customHeight="1">
      <c r="A292" s="68"/>
      <c r="B292" s="27"/>
      <c r="C292" s="19"/>
      <c r="D292" s="76"/>
      <c r="E292" s="76"/>
      <c r="F292" s="76"/>
      <c r="G292" s="76"/>
      <c r="H292" s="76"/>
      <c r="I292" s="73">
        <f t="shared" si="101"/>
        <v>0</v>
      </c>
      <c r="J292" s="78"/>
      <c r="K292" s="78"/>
      <c r="L292" s="78"/>
      <c r="M292" s="76"/>
    </row>
    <row r="293" spans="1:13" ht="21" hidden="1" customHeight="1">
      <c r="A293" s="68"/>
      <c r="B293" s="21"/>
      <c r="C293" s="19"/>
      <c r="D293" s="76"/>
      <c r="E293" s="76"/>
      <c r="F293" s="76"/>
      <c r="G293" s="76"/>
      <c r="H293" s="76"/>
      <c r="I293" s="73">
        <f t="shared" si="101"/>
        <v>0</v>
      </c>
      <c r="J293" s="78"/>
      <c r="K293" s="78"/>
      <c r="L293" s="78"/>
      <c r="M293" s="76"/>
    </row>
    <row r="294" spans="1:13" ht="24" hidden="1" customHeight="1">
      <c r="A294" s="54"/>
      <c r="B294" s="23" t="s">
        <v>129</v>
      </c>
      <c r="C294" s="18">
        <v>70</v>
      </c>
      <c r="D294" s="78"/>
      <c r="E294" s="78"/>
      <c r="F294" s="78"/>
      <c r="G294" s="78"/>
      <c r="H294" s="78"/>
      <c r="I294" s="73">
        <f t="shared" si="101"/>
        <v>0</v>
      </c>
      <c r="J294" s="78"/>
      <c r="K294" s="78"/>
      <c r="L294" s="78"/>
      <c r="M294" s="78"/>
    </row>
    <row r="295" spans="1:13" ht="22.5" hidden="1" customHeight="1">
      <c r="A295" s="54"/>
      <c r="B295" s="31" t="s">
        <v>130</v>
      </c>
      <c r="C295" s="32"/>
      <c r="D295" s="78"/>
      <c r="E295" s="78"/>
      <c r="F295" s="78"/>
      <c r="G295" s="78"/>
      <c r="H295" s="78"/>
      <c r="I295" s="78"/>
      <c r="J295" s="78"/>
      <c r="K295" s="78"/>
      <c r="L295" s="78"/>
      <c r="M295" s="78"/>
    </row>
    <row r="296" spans="1:13" ht="16.5" customHeight="1">
      <c r="A296" s="54"/>
      <c r="B296" s="22" t="s">
        <v>166</v>
      </c>
      <c r="C296" s="32" t="s">
        <v>155</v>
      </c>
      <c r="D296" s="78">
        <v>1200</v>
      </c>
      <c r="E296" s="78"/>
      <c r="F296" s="78"/>
      <c r="G296" s="78"/>
      <c r="H296" s="78"/>
      <c r="I296" s="78"/>
      <c r="J296" s="78"/>
      <c r="K296" s="78"/>
      <c r="L296" s="78"/>
      <c r="M296" s="78">
        <v>1200</v>
      </c>
    </row>
    <row r="297" spans="1:13" ht="22.5" customHeight="1">
      <c r="A297" s="68"/>
      <c r="B297" s="33" t="s">
        <v>131</v>
      </c>
      <c r="C297" s="34"/>
      <c r="D297" s="90">
        <f>D11-D20</f>
        <v>0</v>
      </c>
      <c r="E297" s="90" t="e">
        <f>E11-#REF!</f>
        <v>#REF!</v>
      </c>
      <c r="F297" s="90" t="e">
        <f>F11-#REF!</f>
        <v>#REF!</v>
      </c>
      <c r="G297" s="90" t="e">
        <f>G11-#REF!</f>
        <v>#REF!</v>
      </c>
      <c r="H297" s="90" t="e">
        <f>H11-#REF!</f>
        <v>#REF!</v>
      </c>
      <c r="I297" s="90" t="e">
        <f>I11-#REF!</f>
        <v>#REF!</v>
      </c>
      <c r="J297" s="90" t="e">
        <f>J11-#REF!</f>
        <v>#REF!</v>
      </c>
      <c r="K297" s="90" t="e">
        <f>K11-#REF!</f>
        <v>#REF!</v>
      </c>
      <c r="L297" s="90" t="e">
        <f>L11-#REF!</f>
        <v>#REF!</v>
      </c>
      <c r="M297" s="90">
        <f>M11-M20</f>
        <v>0</v>
      </c>
    </row>
    <row r="298" spans="1:13" ht="19.5" customHeight="1">
      <c r="A298" s="25"/>
      <c r="B298" s="35"/>
      <c r="C298" s="36"/>
      <c r="D298" s="5"/>
      <c r="E298" s="5"/>
      <c r="F298" s="5"/>
      <c r="G298" s="5"/>
      <c r="H298" s="5"/>
      <c r="I298" s="5"/>
      <c r="J298" s="5"/>
      <c r="K298" s="5"/>
      <c r="L298" s="5"/>
    </row>
  </sheetData>
  <mergeCells count="7">
    <mergeCell ref="B2:C2"/>
    <mergeCell ref="A5:K5"/>
    <mergeCell ref="A6:K6"/>
    <mergeCell ref="B7:K7"/>
    <mergeCell ref="A9:A10"/>
    <mergeCell ref="D9:I9"/>
    <mergeCell ref="J9:L9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FARA MASINI </vt:lpstr>
      <vt:lpstr>'FARA MASINI 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2019-10-24T06:43:56Z</cp:lastPrinted>
  <dcterms:created xsi:type="dcterms:W3CDTF">2019-10-16T13:22:59Z</dcterms:created>
  <dcterms:modified xsi:type="dcterms:W3CDTF">2019-10-24T08:48:46Z</dcterms:modified>
</cp:coreProperties>
</file>